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Novosti" sheetId="2" r:id="rId5"/>
    <sheet name="Upute" sheetId="3" r:id="rId6"/>
    <sheet name="PraviPod707" sheetId="4" r:id="rId7"/>
    <sheet name="PraviPod708" sheetId="5" r:id="rId8"/>
    <sheet name="PraviPod709" sheetId="6" r:id="rId9"/>
    <sheet name="PraviPod710" sheetId="7" r:id="rId10"/>
    <sheet name="RefStr" sheetId="8" r:id="rId11"/>
    <sheet name="PRRAS" sheetId="9" r:id="rId12"/>
    <sheet name="BIL" sheetId="10" r:id="rId13"/>
    <sheet name="GPRIZNPF" sheetId="11" r:id="rId14"/>
    <sheet name="Sifre" sheetId="12" r:id="rId15"/>
    <sheet name="Kontrole" sheetId="13" r:id="rId16"/>
    <sheet name="Promjene" sheetId="14" r:id="rId17"/>
  </sheets>
</workbook>
</file>

<file path=xl/comments1.xml><?xml version="1.0" encoding="utf-8"?>
<comments xmlns="http://schemas.openxmlformats.org/spreadsheetml/2006/main">
  <authors>
    <author>Željko Strunjak</author>
  </authors>
  <commentList>
    <comment ref="B7" authorId="0">
      <text>
        <r>
          <rPr>
            <sz val="11"/>
            <color indexed="8"/>
            <rFont val="Helvetica Neue"/>
          </rPr>
          <t>Željko Strunjak:
Naputak: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sz val="11"/>
            <color indexed="8"/>
            <rFont val="Helvetica Neue"/>
          </rPr>
          <t>Željko Strunjak:
Naputak:
Unesite samo broj pošte bez naziva pripadajućeg mjesta, Excel datoteka dozvoljava unos poštanskog broja u granicama 10000 do 60000.</t>
        </r>
      </text>
    </comment>
    <comment ref="D9" authorId="0">
      <text>
        <r>
          <rPr>
            <sz val="11"/>
            <color indexed="8"/>
            <rFont val="Helvetica Neue"/>
          </rPr>
          <t>Željko Strunjak:
Naputak:
Unesite puni naziv mjesta, ne skraćujte nazive mjesta tipa SLAV. BROD ili SL. BROD.</t>
        </r>
      </text>
    </comment>
    <comment ref="B11" authorId="0">
      <text>
        <r>
          <rPr>
            <sz val="11"/>
            <color indexed="8"/>
            <rFont val="Helvetica Neue"/>
          </rPr>
          <t>Željko Strunjak:
Naputak:
Upišite puni naziv ulice i kućni broj te dodatak kućnom broju ako postoji (primjerice Ilica 111 A)</t>
        </r>
      </text>
    </comment>
    <comment ref="I11" authorId="0">
      <text>
        <r>
          <rPr>
            <sz val="11"/>
            <color indexed="8"/>
            <rFont val="Helvetica Neue"/>
          </rPr>
          <t>Željko Strunjak:
Naputak:
Matični broj upisujte na 8 znamenaka (s vodećim nulama).</t>
        </r>
      </text>
    </comment>
    <comment ref="B13" authorId="0">
      <text>
        <r>
          <rPr>
            <sz val="11"/>
            <color indexed="8"/>
            <rFont val="Helvetica Neue"/>
          </rPr>
          <t>Željko Strunjak:
Naputak:
Unesite broj računa u IBAN formatu duljine 21 mjesto. Račun mora sadržavati vodeće znakove HR, a ostatak od 19 znamenaka mogu biti samo znakovi 0-9. Bilo kakav drugi znak javit će grešku u računu.</t>
        </r>
      </text>
    </comment>
    <comment ref="B15" authorId="0">
      <text>
        <r>
          <rPr>
            <sz val="11"/>
            <color indexed="8"/>
            <rFont val="Helvetica Neue"/>
          </rPr>
          <t>Željko Strunjak:
Naputak: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text>
        <r>
          <rPr>
            <sz val="11"/>
            <color indexed="8"/>
            <rFont val="Helvetica Neue"/>
          </rPr>
          <t>Željko Strunjak:
Razdoblje se upisuje na način GGGG-MM gdje GGGG označava godinu za koju se predaje obrazac a MM mjesec kojim završava razdoblje, primjerice: 2017-06 za I. - VI. 2017.</t>
        </r>
      </text>
    </comment>
    <comment ref="B17" authorId="0">
      <text>
        <r>
          <rPr>
            <sz val="11"/>
            <color indexed="8"/>
            <rFont val="Helvetica Neue"/>
          </rPr>
          <t>Željko Strunjak:
Naputak:
Šifra županije i šifra općine unose se samo kao broj, bez naziva županije ili općine. Ako ne znate napamet koja Vam je šifra županije i/ili općine, šifrarnik županija i općina imate na radnom listu "ZupOpc"</t>
        </r>
      </text>
    </comment>
    <comment ref="I17" authorId="0">
      <text>
        <r>
          <rPr>
            <sz val="11"/>
            <color indexed="8"/>
            <rFont val="Helvetica Neue"/>
          </rPr>
          <t>Željko Strunjak:
Naputak:
Šifra županije određuje se automatizmom nakon upisa šifre općine (bez kontrolnog broja).</t>
        </r>
      </text>
    </comment>
    <comment ref="B19" authorId="0">
      <text>
        <r>
          <rPr>
            <sz val="11"/>
            <color indexed="8"/>
            <rFont val="Helvetica Neue"/>
          </rPr>
          <t>Željko Strunjak:
Naputak: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sz val="11"/>
            <color indexed="8"/>
            <rFont val="Helvetica Neue"/>
          </rPr>
          <t>Željko Strunjak:
Naputak:
Unesite samo ime i prezime zakonskog zastupnika, bez titula, funkcija i ostalih podataka</t>
        </r>
      </text>
    </comment>
    <comment ref="B41" authorId="0">
      <text>
        <r>
          <rPr>
            <sz val="11"/>
            <color indexed="8"/>
            <rFont val="Helvetica Neue"/>
          </rPr>
          <t>Željko Strunjak:
Naputak:
Unosi se datum sastavljanja izvještaja, datum nije ni pod kakvom kontrolom, bitan je samo za korisnikovu evidenciju. Kod predaje u Finu bitan je samo datum dostave.</t>
        </r>
      </text>
    </comment>
    <comment ref="B43" authorId="0">
      <text>
        <r>
          <rPr>
            <sz val="11"/>
            <color indexed="8"/>
            <rFont val="Helvetica Neue"/>
          </rPr>
          <t>Željko Strunjak:
Naputak:
Unesite ime i prezime (bez ikakvih titula) osobe koju se može dodatno kontaktirati u svezi obrasca (najčešće voditelj računovodstva obveznika ili osoba u knjigovodstvenom servisu ako obvezniku knjige vodi servis).</t>
        </r>
      </text>
    </comment>
    <comment ref="B45" authorId="0">
      <text>
        <r>
          <rPr>
            <sz val="11"/>
            <color indexed="8"/>
            <rFont val="Helvetica Neue"/>
          </rPr>
          <t>Željko Strunjak:
Naputak:
Unesite samo jedan telefonski broj za kontaktiranje (s pozivom na broj). Ne upisujte +385 i brojeve ne odvajajte razmacima ni crticama, primjerice, umjesto: 01 / 6128 - 372 unesite samo 016128372</t>
        </r>
      </text>
    </comment>
    <comment ref="B47" authorId="0">
      <text>
        <r>
          <rPr>
            <sz val="11"/>
            <color indexed="8"/>
            <rFont val="Helvetica Neue"/>
          </rPr>
          <t>Željko Strunjak:
Naputak:
Unesite samo jedan broj telefaksa (s pozivom na broj). Ne upisujte +385 i brojeve ne odvajajte razmacima ni crticama, primjerice, umjesto: 01 / 6128 - 372 unesite samo 016128372</t>
        </r>
      </text>
    </comment>
    <comment ref="B49" authorId="0">
      <text>
        <r>
          <rPr>
            <sz val="11"/>
            <color indexed="8"/>
            <rFont val="Helvetica Neue"/>
          </rPr>
          <t>Željko Strunjak:
Naputak:
Unosi se adresa e-pošte obveznika (ne unositi adresu e-pošte knjigovodstvenog servisa koji je popunio obrazac).</t>
        </r>
      </text>
    </comment>
  </commentList>
</comments>
</file>

<file path=xl/comments2.xml><?xml version="1.0" encoding="utf-8"?>
<comments xmlns="http://schemas.openxmlformats.org/spreadsheetml/2006/main">
  <authors>
    <author>Željko Strunjak</author>
  </authors>
  <commentList>
    <comment ref="J16" authorId="0">
      <text>
        <r>
          <rPr>
            <sz val="11"/>
            <color indexed="8"/>
            <rFont val="Helvetica Neue"/>
          </rPr>
          <t>Željko Strunjak:
Naputak: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<sst xmlns="http://schemas.openxmlformats.org/spreadsheetml/2006/main" uniqueCount="3153">
  <si>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</si>
  <si>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</si>
  <si>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</si>
  <si>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</si>
  <si>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Novosti</t>
  </si>
  <si>
    <t>Table 1</t>
  </si>
  <si>
    <t>Linkovi</t>
  </si>
  <si>
    <r>
      <rPr>
        <b val="1"/>
        <sz val="8"/>
        <color indexed="12"/>
        <rFont val="Arial"/>
      </rPr>
      <t>Upute</t>
    </r>
  </si>
  <si>
    <r>
      <rPr>
        <b val="1"/>
        <sz val="8"/>
        <color indexed="12"/>
        <rFont val="Arial"/>
      </rPr>
      <t>RefStr</t>
    </r>
  </si>
  <si>
    <r>
      <rPr>
        <b val="1"/>
        <sz val="8"/>
        <color indexed="12"/>
        <rFont val="Arial"/>
      </rPr>
      <t>PR-RAS-NPF</t>
    </r>
  </si>
  <si>
    <r>
      <rPr>
        <b val="1"/>
        <sz val="8"/>
        <color indexed="12"/>
        <rFont val="Arial"/>
      </rPr>
      <t>BIL</t>
    </r>
  </si>
  <si>
    <r>
      <rPr>
        <b val="1"/>
        <sz val="8"/>
        <color indexed="12"/>
        <rFont val="Arial"/>
      </rPr>
      <t>G-PR-IZ-NPF</t>
    </r>
  </si>
  <si>
    <r>
      <rPr>
        <b val="1"/>
        <sz val="8"/>
        <color indexed="12"/>
        <rFont val="Arial"/>
      </rPr>
      <t>Kontrole</t>
    </r>
  </si>
  <si>
    <r>
      <rPr>
        <b val="1"/>
        <sz val="8"/>
        <color indexed="12"/>
        <rFont val="Arial"/>
      </rPr>
      <t>Šifre</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</si>
  <si>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</si>
  <si>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rPr>
        <b val="1"/>
        <sz val="14"/>
        <color indexed="16"/>
        <rFont val="Arial"/>
      </rPr>
      <t xml:space="preserve">Registar neprofitnih organizacija - </t>
    </r>
    <r>
      <rPr>
        <b val="1"/>
        <sz val="14"/>
        <color indexed="18"/>
        <rFont val="Arial"/>
      </rPr>
      <t>RNO</t>
    </r>
  </si>
  <si>
    <r>
      <rPr>
        <i val="1"/>
        <sz val="14"/>
        <color indexed="8"/>
        <rFont val="Times New Roman"/>
      </rPr>
      <t>Sve neprofitne organizacije dužne su ispuniti obvezu upisa u Registar neprofitnih organizacija.</t>
    </r>
    <r>
      <rPr>
        <i val="1"/>
        <sz val="8"/>
        <color indexed="8"/>
        <rFont val="Times New Roman"/>
      </rPr>
      <t xml:space="preserve"> 
</t>
    </r>
    <r>
      <rPr>
        <i val="1"/>
        <sz val="14"/>
        <color indexed="8"/>
        <rFont val="Times New Roman"/>
      </rPr>
      <t>Ovo ne vrijedi samo za novoosnovane već i za ranije osnovane neprofitne organizacije.</t>
    </r>
    <r>
      <rPr>
        <i val="1"/>
        <sz val="8"/>
        <color indexed="8"/>
        <rFont val="Times New Roman"/>
      </rPr>
      <t xml:space="preserve"> 
</t>
    </r>
    <r>
      <rPr>
        <i val="1"/>
        <sz val="14"/>
        <color indexed="8"/>
        <rFont val="Times New Roman"/>
      </rPr>
      <t>Na Internet stranici Ministarstva financija nalazi se Obrazac RNO te sve upute za prijavu u Registar.</t>
    </r>
  </si>
  <si>
    <r>
      <rPr>
        <b val="1"/>
        <sz val="10"/>
        <color indexed="17"/>
        <rFont val="Arial"/>
      </rPr>
      <t>––––&gt; Link na Internet stranice Ministarstva financija (neprofitno računovodstvo)</t>
    </r>
  </si>
  <si>
    <t>Upute</t>
  </si>
  <si>
    <r>
      <rPr>
        <b val="1"/>
        <sz val="8"/>
        <color indexed="12"/>
        <rFont val="Arial"/>
      </rPr>
      <t>Novosti</t>
    </r>
  </si>
  <si>
    <t xml:space="preserve">                           TEHNIČKE UPUTE ZA UNOS PODATAKA</t>
  </si>
  <si>
    <t>Verzija Excel datoteke: 6.0.0.</t>
  </si>
  <si>
    <r>
      <rPr>
        <b val="1"/>
        <sz val="10"/>
        <color indexed="20"/>
        <rFont val="Arial"/>
      </rP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val="1"/>
        <sz val="10"/>
        <color indexed="18"/>
        <rFont val="Arial"/>
      </rPr>
      <t>Korisnici Office-a 2007 - obavezno proučite dodatak vezan uz Office 2007 na kraju uputa.</t>
    </r>
  </si>
  <si>
    <r>
      <rPr>
        <sz val="10"/>
        <color indexed="16"/>
        <rFont val="Arial"/>
      </rPr>
      <t xml:space="preserve">Upozoravamo da je ovu Excel datoteku </t>
    </r>
    <r>
      <rPr>
        <b val="1"/>
        <sz val="10"/>
        <color indexed="16"/>
        <rFont val="Arial"/>
      </rPr>
      <t>nije moguće popuniti Libre office-om</t>
    </r>
    <r>
      <rPr>
        <sz val="10"/>
        <color indexed="16"/>
        <rFont val="Arial"/>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</si>
  <si>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</si>
  <si>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rPr>
        <sz val="9"/>
        <color indexed="16"/>
        <rFont val="Arial"/>
      </rP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val="1"/>
        <sz val="9"/>
        <color indexed="16"/>
        <rFont val="Arial"/>
      </rPr>
      <t>ni u kojem slučaju nemojte stvarati nove radne listove, mijenjati nazive postojećih listova ili brisati radne listove</t>
    </r>
    <r>
      <rPr>
        <sz val="9"/>
        <color indexed="16"/>
        <rFont val="Arial"/>
      </rPr>
      <t>. Knjigovodstveni servisi koji predaju obrasce za više obveznika mogu u jedan Excel dokument unijeti podatke za samo jednog obveznika, za svakog novog morate imati novu Excel datoteku pod drugim imenom.</t>
    </r>
  </si>
  <si>
    <r>
      <rPr>
        <b val="1"/>
        <sz val="9"/>
        <color indexed="16"/>
        <rFont val="Arial"/>
      </rPr>
      <t>Razdoblje obrade</t>
    </r>
    <r>
      <rPr>
        <sz val="9"/>
        <color indexed="16"/>
        <rFont val="Arial"/>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</si>
  <si>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rPr>
        <sz val="9"/>
        <color indexed="16"/>
        <rFont val="Arial"/>
      </rPr>
      <t xml:space="preserve">U polja </t>
    </r>
    <r>
      <rPr>
        <b val="1"/>
        <sz val="9"/>
        <color indexed="16"/>
        <rFont val="Arial"/>
      </rPr>
      <t>šifra djelatnost i šifra grada/općine</t>
    </r>
    <r>
      <rPr>
        <sz val="9"/>
        <color indexed="16"/>
        <rFont val="Arial"/>
      </rPr>
      <t xml:space="preserve"> unosi se samo šifra pripadajućeg podatka, ni u kojem slučaju ne tekstualna vrijednost koju šifra predstavlja. Na listu ZupOpc nalazi se popis županija i pripadajućih općina, a na listu Djelat šifre djelatnosti.</t>
    </r>
  </si>
  <si>
    <r>
      <rPr>
        <b val="1"/>
        <sz val="9"/>
        <color indexed="16"/>
        <rFont val="Arial"/>
      </rPr>
      <t xml:space="preserve">Vrijednosti za sve AOP oznake se unose iz vašeg predloška osim vrijednosti AOP oznaka sumarnih AOP-a koji se izračunavaju automatski prema zadanim formulama u obrascu </t>
    </r>
    <r>
      <rPr>
        <sz val="9"/>
        <color indexed="16"/>
        <rFont val="Arial"/>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</si>
  <si>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</si>
  <si>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rPr>
        <sz val="9"/>
        <color indexed="16"/>
        <rFont val="Arial"/>
      </rPr>
      <t xml:space="preserve">Na radnom listu </t>
    </r>
    <r>
      <rPr>
        <b val="1"/>
        <sz val="9"/>
        <color indexed="16"/>
        <rFont val="Arial"/>
      </rPr>
      <t xml:space="preserve">Kontrole </t>
    </r>
    <r>
      <rPr>
        <sz val="9"/>
        <color indexed="16"/>
        <rFont val="Arial"/>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</si>
  <si>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</si>
  <si>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</si>
  <si>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rPr>
        <b val="1"/>
        <sz val="10"/>
        <color indexed="18"/>
        <rFont val="Arial"/>
      </rPr>
      <t>Office 2007 je sa sobom donio i podršku za nove formate datoteka</t>
    </r>
    <r>
      <rPr>
        <sz val="10"/>
        <color indexed="16"/>
        <rFont val="Arial"/>
      </rPr>
      <t xml:space="preserve">. Radite li u Office-u 2007, program će Vam ponuditi konverziju u neki od novijih Office formata. </t>
    </r>
    <r>
      <rPr>
        <b val="1"/>
        <sz val="10"/>
        <color indexed="16"/>
        <rFont val="Arial"/>
      </rPr>
      <t>Obavezno ovu datoteku ostavite u starom formatu</t>
    </r>
    <r>
      <rPr>
        <sz val="10"/>
        <color indexed="16"/>
        <rFont val="Arial"/>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</si>
  <si>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PraviPod707</t>
  </si>
  <si>
    <t>AOP</t>
  </si>
  <si>
    <t>KOLONA1</t>
  </si>
  <si>
    <t>KOLONA2</t>
  </si>
  <si>
    <t>KOLONA3</t>
  </si>
  <si>
    <t>KOLONA4</t>
  </si>
  <si>
    <t>KONTRBR</t>
  </si>
  <si>
    <t>OPCPOD</t>
  </si>
  <si>
    <t>DATUM</t>
  </si>
  <si>
    <t>STO_JE_UNUTRA</t>
  </si>
  <si>
    <t>RAZLIKE</t>
  </si>
  <si>
    <t>HR7124020061100889774</t>
  </si>
  <si>
    <t>&lt;ziro racun&gt;</t>
  </si>
  <si>
    <t>04968298</t>
  </si>
  <si>
    <t>&lt;maticni broj&gt;</t>
  </si>
  <si>
    <t>U DOBROJ VJERI</t>
  </si>
  <si>
    <t>&lt;naziv&gt;</t>
  </si>
  <si>
    <t>10000</t>
  </si>
  <si>
    <t>&lt;postanski broj&gt;</t>
  </si>
  <si>
    <t>ZAGREB</t>
  </si>
  <si>
    <t>&lt;mjesto&gt;</t>
  </si>
  <si>
    <t>Lašćinska cesta 133A</t>
  </si>
  <si>
    <t>&lt;ulica i broj&gt;</t>
  </si>
  <si>
    <t>9499</t>
  </si>
  <si>
    <t>&lt;djelatnost&gt;</t>
  </si>
  <si>
    <t>21</t>
  </si>
  <si>
    <t>&lt;zupanija&gt;</t>
  </si>
  <si>
    <t>133</t>
  </si>
  <si>
    <t>&lt;opcina&gt;</t>
  </si>
  <si>
    <t>0</t>
  </si>
  <si>
    <t>&lt;MB pripojenog 1&gt;</t>
  </si>
  <si>
    <t>&lt;MB pripojenog 2&gt;</t>
  </si>
  <si>
    <t>&lt;MB pripojenog 3&gt;</t>
  </si>
  <si>
    <t>&lt;MB stat prom 1&gt;</t>
  </si>
  <si>
    <t>&lt;MB stat prom 2&gt;</t>
  </si>
  <si>
    <t>&lt;MB stat prom 3&gt;</t>
  </si>
  <si>
    <t>&lt;sif obveze revizije&gt;</t>
  </si>
  <si>
    <t>LANA BOBIĆ</t>
  </si>
  <si>
    <t>&lt;zakonski predst drustva&gt;</t>
  </si>
  <si>
    <t>&lt;voditelj racunovodstva&gt;</t>
  </si>
  <si>
    <t>GORANA PEČEK</t>
  </si>
  <si>
    <t>&lt;kontakt osoba&gt;</t>
  </si>
  <si>
    <t>01/2035732</t>
  </si>
  <si>
    <t>&lt;telefon&gt;</t>
  </si>
  <si>
    <t>&lt;telefax&gt;</t>
  </si>
  <si>
    <t>gorana@grif.hr</t>
  </si>
  <si>
    <t>&lt;e-mail&gt;</t>
  </si>
  <si>
    <t>&lt;internet adresa&gt;</t>
  </si>
  <si>
    <t>&lt;datum zadnje revizije&gt;</t>
  </si>
  <si>
    <t>2021</t>
  </si>
  <si>
    <t>&lt;godina&gt;</t>
  </si>
  <si>
    <t>&lt;kontrolni broj&gt;</t>
  </si>
  <si>
    <t>&lt;vrsta izvjestaja&gt;</t>
  </si>
  <si>
    <t>12</t>
  </si>
  <si>
    <t>&lt;mjesec&gt;</t>
  </si>
  <si>
    <t>&lt;verzija Excela&gt;</t>
  </si>
  <si>
    <t>&lt;vrsta posla&gt;</t>
  </si>
  <si>
    <t>&lt;oznaka&gt;</t>
  </si>
  <si>
    <t>&lt;razina&gt;</t>
  </si>
  <si>
    <t>&lt;razdjel&gt;</t>
  </si>
  <si>
    <t>&lt;glava&gt;</t>
  </si>
  <si>
    <t>&lt;rkp&gt;</t>
  </si>
  <si>
    <t>&lt;razlike&gt;</t>
  </si>
  <si>
    <t>31203268974</t>
  </si>
  <si>
    <t>&lt;OIB&gt;</t>
  </si>
  <si>
    <t>419152</t>
  </si>
  <si>
    <t>&lt;RNO&gt;</t>
  </si>
  <si>
    <r>
      <rPr>
        <b val="1"/>
        <sz val="10"/>
        <color indexed="20"/>
        <rFont val="Arial"/>
      </rPr>
      <t>DA</t>
    </r>
  </si>
  <si>
    <t>&lt;obveznik dvojnog&gt;</t>
  </si>
  <si>
    <t>20210101</t>
  </si>
  <si>
    <t>&lt;datum_od&gt;</t>
  </si>
  <si>
    <t>20211231</t>
  </si>
  <si>
    <t>&lt;datum_do&gt;</t>
  </si>
  <si>
    <t>&lt;kontrolni sume&gt;</t>
  </si>
  <si>
    <t>PraviPod708</t>
  </si>
  <si>
    <t>PraviPod709</t>
  </si>
  <si>
    <t>PraviPod710</t>
  </si>
  <si>
    <t>RefStr</t>
  </si>
  <si>
    <t>Vrsta posla:</t>
  </si>
  <si>
    <t>Referentna stranica</t>
  </si>
  <si>
    <t>PRRAS
707</t>
  </si>
  <si>
    <t>BIL
708</t>
  </si>
  <si>
    <t>GPRIZNPF
710</t>
  </si>
  <si>
    <t>FINANCIJSKI IZVJEŠTAJI NEPROFITNIH ORGANIZACIJA</t>
  </si>
  <si>
    <t>Treba li:</t>
  </si>
  <si>
    <t>za razdoblje od</t>
  </si>
  <si>
    <t>do</t>
  </si>
  <si>
    <t>Da li je</t>
  </si>
  <si>
    <t>Naziv obveznika:</t>
  </si>
  <si>
    <t>U dobroj vjeri</t>
  </si>
  <si>
    <t>Poštanski broj:</t>
  </si>
  <si>
    <t>Mjesto:</t>
  </si>
  <si>
    <t>Zagreb</t>
  </si>
  <si>
    <t>RNO broj:</t>
  </si>
  <si>
    <t>0419152</t>
  </si>
  <si>
    <t>Adresa sjedišta:</t>
  </si>
  <si>
    <t>Matični broj:</t>
  </si>
  <si>
    <t>Račun (IBAN):</t>
  </si>
  <si>
    <t>OIB:</t>
  </si>
  <si>
    <t>Šifra djelatnosti:</t>
  </si>
  <si>
    <t>Djelatnosti ostalih članskih organizacija, d. n.</t>
  </si>
  <si>
    <t>Oznaka razdoblja:</t>
  </si>
  <si>
    <t>2021-12</t>
  </si>
  <si>
    <t>Šifra grada/općine:</t>
  </si>
  <si>
    <t>Grad/općina: GRAD ZAGREB</t>
  </si>
  <si>
    <t>Šifra županije:</t>
  </si>
  <si>
    <t>Broj pogrešaka:</t>
  </si>
  <si>
    <t>Nema</t>
  </si>
  <si>
    <t>Obveznik vođenja dvojnog knjigovodstva (DA/NE):</t>
  </si>
  <si>
    <t>DA</t>
  </si>
  <si>
    <t>Neki financijski pokazatelji iz obrasca:</t>
  </si>
  <si>
    <t>Kontrolni broj:</t>
  </si>
  <si>
    <t>BIL-NPF</t>
  </si>
  <si>
    <t>Stanje 1. siječnja</t>
  </si>
  <si>
    <t>Stanje 31. prosinca</t>
  </si>
  <si>
    <t>ANDRIJAŠEVCI</t>
  </si>
  <si>
    <t>2018-12</t>
  </si>
  <si>
    <t>za razdoblje od 1. siječnja do 31. prosinca 2018.</t>
  </si>
  <si>
    <t>0000</t>
  </si>
  <si>
    <t>Predstavništva stranih udruga bez matičnog broja i/ili fizičke osobe bez djelatnosti</t>
  </si>
  <si>
    <r>
      <rPr>
        <sz val="9"/>
        <color indexed="8"/>
        <rFont val="Arial"/>
      </rPr>
      <t>IMOVINA (AOP 002+074)</t>
    </r>
  </si>
  <si>
    <t>ANTUNOVAC</t>
  </si>
  <si>
    <t>2019-06</t>
  </si>
  <si>
    <t>za razdoblje od 1. siječnja do 30. lipnja 2019.</t>
  </si>
  <si>
    <t>0111</t>
  </si>
  <si>
    <t>Uzgoj žitarica (osim riže), mahunarki i uljanog sjemenja</t>
  </si>
  <si>
    <r>
      <rPr>
        <sz val="9"/>
        <color indexed="8"/>
        <rFont val="Arial"/>
      </rPr>
      <t>OBVEZE I VLASTITI IZVORI (AOP 146+195)</t>
    </r>
  </si>
  <si>
    <t>BABINA GREDA</t>
  </si>
  <si>
    <t>2019-12</t>
  </si>
  <si>
    <t>za razdoblje od 1. siječnja do 31. prosinca 2019.</t>
  </si>
  <si>
    <t>0112</t>
  </si>
  <si>
    <t>Uzgoj riže</t>
  </si>
  <si>
    <t>PR-RAS-NPF</t>
  </si>
  <si>
    <t>Ostvareno u istom razdoblju prethodne godine</t>
  </si>
  <si>
    <t>Ostvareno u izvještajnom razdoblju</t>
  </si>
  <si>
    <t>BAKAR</t>
  </si>
  <si>
    <t>0113</t>
  </si>
  <si>
    <t>Uzgoj povrća, dinja i lubenica, korjenastog i gomoljastog povrća</t>
  </si>
  <si>
    <r>
      <rPr>
        <sz val="9"/>
        <color indexed="8"/>
        <rFont val="Arial"/>
      </rPr>
      <t xml:space="preserve">PRIHODI (AOP 002+005+008+011+024+040+049) </t>
    </r>
  </si>
  <si>
    <t>BALE</t>
  </si>
  <si>
    <t>0114</t>
  </si>
  <si>
    <t>Uzgoj šećerne trske</t>
  </si>
  <si>
    <r>
      <rPr>
        <sz val="9"/>
        <color indexed="8"/>
        <rFont val="Arial"/>
      </rPr>
      <t>UKUPNI RASHODI (AOP 054-146 ili 054+147)</t>
    </r>
  </si>
  <si>
    <t>BARBAN</t>
  </si>
  <si>
    <t>0115</t>
  </si>
  <si>
    <t>Uzgoj duhana</t>
  </si>
  <si>
    <r>
      <rPr>
        <sz val="9"/>
        <color indexed="8"/>
        <rFont val="Arial"/>
      </rPr>
      <t>Višak prihoda raspoloživ u sljedećem razdoblju (AOP 149+151-150-152-153)</t>
    </r>
  </si>
  <si>
    <t>BARILOVIĆI</t>
  </si>
  <si>
    <t>0116</t>
  </si>
  <si>
    <t xml:space="preserve">Uzgoj predivog bilja </t>
  </si>
  <si>
    <r>
      <rPr>
        <sz val="9"/>
        <color indexed="8"/>
        <rFont val="Arial"/>
      </rPr>
      <t>Manjak prihoda za pokriće u sljedećem razdoblju (AOP 150+152-149-151+153)</t>
    </r>
  </si>
  <si>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</si>
  <si>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</si>
  <si>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</si>
  <si>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</si>
  <si>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</si>
  <si>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</si>
  <si>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</si>
  <si>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</si>
  <si>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</si>
  <si>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</si>
  <si>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</si>
  <si>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</si>
  <si>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</si>
  <si>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</si>
  <si>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G-PR-IZ-NPF</t>
  </si>
  <si>
    <t>Ostvareno u prethodnoj poslovnoj godini</t>
  </si>
  <si>
    <t>Ostvareno u tekućoj poslovnoj godini</t>
  </si>
  <si>
    <t>BEDNJA</t>
  </si>
  <si>
    <t>KRAPINSKO-ZAGORSKA</t>
  </si>
  <si>
    <t>0124</t>
  </si>
  <si>
    <t>Uzgoj jezgričavog i koštuničavog voća</t>
  </si>
  <si>
    <r>
      <rPr>
        <sz val="9"/>
        <color indexed="8"/>
        <rFont val="Arial"/>
      </rPr>
      <t>PRIMICI UKUPNO  (AOP 001 do 004 + 011 do 014)</t>
    </r>
  </si>
  <si>
    <t>BELI MANASTIR</t>
  </si>
  <si>
    <t>SISAČKO-MOSLAVAČKA</t>
  </si>
  <si>
    <t>0125</t>
  </si>
  <si>
    <t xml:space="preserve">Uzgoj bobičastog, orašastog i ostalog voća </t>
  </si>
  <si>
    <r>
      <rPr>
        <sz val="9"/>
        <color indexed="8"/>
        <rFont val="Arial"/>
      </rPr>
      <t>IZDACI UKUPNO (AOP 016 + 019 do 027)</t>
    </r>
  </si>
  <si>
    <t>BELICA</t>
  </si>
  <si>
    <t>KARLOVAČKA</t>
  </si>
  <si>
    <t>0126</t>
  </si>
  <si>
    <t>Uzgoj uljanih plodova</t>
  </si>
  <si>
    <r>
      <rPr>
        <sz val="9"/>
        <color indexed="8"/>
        <rFont val="Arial"/>
      </rPr>
      <t xml:space="preserve">VIŠAK/MANJAK PRIMITAKA TEKUĆE POSLOVNE GODINE (AOP 015-028) </t>
    </r>
  </si>
  <si>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</si>
  <si>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</si>
  <si>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</si>
  <si>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</si>
  <si>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</si>
  <si>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</si>
  <si>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</si>
  <si>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</si>
  <si>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</si>
  <si>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Lana Bobić</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</si>
  <si>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</si>
  <si>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</si>
  <si>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</si>
  <si>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</si>
  <si>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</si>
  <si>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</si>
  <si>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</si>
  <si>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</si>
  <si>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</si>
  <si>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</si>
  <si>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31.12.2021</t>
  </si>
  <si>
    <t>BIBINJE</t>
  </si>
  <si>
    <t>LIČKO-SENJSKA</t>
  </si>
  <si>
    <t>0141</t>
  </si>
  <si>
    <t>Uzgoj muznih krava</t>
  </si>
  <si>
    <t>BILJE</t>
  </si>
  <si>
    <t>VIROVITIČKO-PODRAVSKA</t>
  </si>
  <si>
    <t>0142</t>
  </si>
  <si>
    <t>Uzgoj ostalih goveda i bivola</t>
  </si>
  <si>
    <t>Osoba za kontakt:</t>
  </si>
  <si>
    <t>Gorana Peček</t>
  </si>
  <si>
    <t>BIOGRAD NA MORU</t>
  </si>
  <si>
    <t>POŽEŠKO-SLAVONSKA</t>
  </si>
  <si>
    <t>0143</t>
  </si>
  <si>
    <t>Uzgoj konja, magaraca, mula i mazgi</t>
  </si>
  <si>
    <t>BIZOVAC</t>
  </si>
  <si>
    <t>BRODSKO-POSAVSKA</t>
  </si>
  <si>
    <t>0144</t>
  </si>
  <si>
    <t>Uzgoj deva i ljama</t>
  </si>
  <si>
    <t>Telefon:</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</si>
  <si>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</si>
  <si>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</si>
  <si>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</si>
  <si>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</si>
  <si>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</si>
  <si>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</si>
  <si>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</si>
  <si>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</si>
  <si>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</si>
  <si>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</si>
  <si>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</si>
  <si>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</si>
  <si>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</si>
  <si>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</si>
  <si>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</si>
  <si>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</si>
  <si>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</si>
  <si>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</si>
  <si>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</si>
  <si>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</si>
  <si>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</si>
  <si>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</si>
  <si>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</si>
  <si>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</si>
  <si>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</si>
  <si>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</si>
  <si>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</si>
  <si>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</si>
  <si>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</si>
  <si>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</si>
  <si>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</si>
  <si>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</si>
  <si>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</si>
  <si>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</si>
  <si>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</si>
  <si>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</si>
  <si>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</si>
  <si>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</si>
  <si>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</si>
  <si>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</si>
  <si>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</si>
  <si>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</si>
  <si>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</si>
  <si>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</si>
  <si>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</si>
  <si>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</si>
  <si>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</si>
  <si>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</si>
  <si>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</si>
  <si>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</si>
  <si>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</si>
  <si>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</si>
  <si>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</si>
  <si>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</si>
  <si>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</si>
  <si>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</si>
  <si>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</si>
  <si>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</si>
  <si>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</si>
  <si>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</si>
  <si>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</si>
  <si>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</si>
  <si>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</si>
  <si>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</si>
  <si>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</si>
  <si>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</si>
  <si>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</si>
  <si>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</si>
  <si>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</si>
  <si>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</si>
  <si>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</si>
  <si>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</si>
  <si>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</si>
  <si>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</si>
  <si>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</si>
  <si>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</si>
  <si>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</si>
  <si>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</si>
  <si>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</si>
  <si>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</si>
  <si>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</si>
  <si>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</si>
  <si>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</si>
  <si>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</si>
  <si>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</si>
  <si>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</si>
  <si>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</si>
  <si>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</si>
  <si>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</si>
  <si>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</si>
  <si>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</si>
  <si>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</si>
  <si>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</si>
  <si>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</si>
  <si>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</si>
  <si>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</si>
  <si>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</si>
  <si>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</si>
  <si>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</si>
  <si>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</si>
  <si>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</si>
  <si>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</si>
  <si>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</si>
  <si>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</si>
  <si>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</si>
  <si>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</si>
  <si>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</si>
  <si>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</si>
  <si>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</si>
  <si>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</si>
  <si>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</si>
  <si>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</si>
  <si>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</si>
  <si>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</si>
  <si>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</si>
  <si>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</si>
  <si>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</si>
  <si>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</si>
  <si>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</si>
  <si>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</si>
  <si>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</si>
  <si>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</si>
  <si>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</si>
  <si>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</si>
  <si>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</si>
  <si>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</si>
  <si>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</si>
  <si>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</si>
  <si>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</si>
  <si>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</si>
  <si>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</si>
  <si>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</si>
  <si>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</si>
  <si>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</si>
  <si>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</si>
  <si>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</si>
  <si>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</si>
  <si>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</si>
  <si>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</si>
  <si>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</si>
  <si>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</si>
  <si>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</si>
  <si>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</si>
  <si>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</si>
  <si>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</si>
  <si>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</si>
  <si>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</si>
  <si>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</si>
  <si>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</si>
  <si>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</si>
  <si>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</si>
  <si>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</si>
  <si>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</si>
  <si>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</si>
  <si>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</si>
  <si>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</si>
  <si>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</si>
  <si>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</si>
  <si>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</si>
  <si>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</si>
  <si>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</si>
  <si>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</si>
  <si>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</si>
  <si>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</si>
  <si>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</si>
  <si>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</si>
  <si>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</si>
  <si>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</si>
  <si>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</si>
  <si>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</si>
  <si>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</si>
  <si>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</si>
  <si>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</si>
  <si>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</si>
  <si>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</si>
  <si>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</si>
  <si>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</si>
  <si>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</si>
  <si>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</si>
  <si>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</si>
  <si>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</si>
  <si>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</si>
  <si>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</si>
  <si>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</si>
  <si>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</si>
  <si>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</si>
  <si>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</si>
  <si>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</si>
  <si>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</si>
  <si>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</si>
  <si>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</si>
  <si>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</si>
  <si>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</si>
  <si>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</si>
  <si>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</si>
  <si>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</si>
  <si>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</si>
  <si>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</si>
  <si>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</si>
  <si>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</si>
  <si>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</si>
  <si>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</si>
  <si>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</si>
  <si>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</si>
  <si>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</si>
  <si>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</si>
  <si>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</si>
  <si>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</si>
  <si>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</si>
  <si>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</si>
  <si>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</si>
  <si>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</si>
  <si>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</si>
  <si>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</si>
  <si>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</si>
  <si>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</si>
  <si>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</si>
  <si>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</si>
  <si>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</si>
  <si>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</si>
  <si>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</si>
  <si>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</si>
  <si>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</si>
  <si>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</si>
  <si>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</si>
  <si>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</si>
  <si>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</si>
  <si>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</si>
  <si>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</si>
  <si>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</si>
  <si>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</si>
  <si>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</si>
  <si>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</si>
  <si>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</si>
  <si>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</si>
  <si>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</si>
  <si>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</si>
  <si>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</si>
  <si>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</si>
  <si>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</si>
  <si>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</si>
  <si>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</si>
  <si>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</si>
  <si>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</si>
  <si>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</si>
  <si>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</si>
  <si>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</si>
  <si>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</si>
  <si>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</si>
  <si>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</si>
  <si>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</si>
  <si>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</si>
  <si>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</si>
  <si>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</si>
  <si>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</si>
  <si>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</si>
  <si>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</si>
  <si>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</si>
  <si>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</si>
  <si>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</si>
  <si>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</si>
  <si>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</si>
  <si>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</si>
  <si>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</si>
  <si>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</si>
  <si>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</si>
  <si>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</si>
  <si>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</si>
  <si>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</si>
  <si>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</si>
  <si>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</si>
  <si>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</si>
  <si>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</si>
  <si>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</si>
  <si>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</si>
  <si>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</si>
  <si>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</si>
  <si>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</si>
  <si>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</si>
  <si>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</si>
  <si>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</si>
  <si>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</si>
  <si>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</si>
  <si>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</si>
  <si>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</si>
  <si>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</si>
  <si>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</si>
  <si>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</si>
  <si>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</si>
  <si>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</si>
  <si>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</si>
  <si>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</si>
  <si>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</si>
  <si>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</si>
  <si>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</si>
  <si>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</si>
  <si>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</si>
  <si>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</si>
  <si>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</si>
  <si>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</si>
  <si>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</si>
  <si>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</si>
  <si>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</si>
  <si>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</si>
  <si>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</si>
  <si>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</si>
  <si>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</si>
  <si>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</si>
  <si>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</si>
  <si>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</si>
  <si>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</si>
  <si>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</si>
  <si>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</si>
  <si>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</si>
  <si>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</si>
  <si>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</si>
  <si>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</si>
  <si>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</si>
  <si>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</si>
  <si>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</si>
  <si>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</si>
  <si>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</si>
  <si>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</si>
  <si>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</si>
  <si>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</si>
  <si>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</si>
  <si>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</si>
  <si>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</si>
  <si>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</si>
  <si>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</si>
  <si>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</si>
  <si>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</si>
  <si>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</si>
  <si>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</si>
  <si>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</si>
  <si>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</si>
  <si>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</si>
  <si>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</si>
  <si>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</si>
  <si>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</si>
  <si>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</si>
  <si>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</si>
  <si>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</si>
  <si>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</si>
  <si>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</si>
  <si>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</si>
  <si>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</si>
  <si>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</si>
  <si>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</si>
  <si>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</si>
  <si>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</si>
  <si>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</si>
  <si>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</si>
  <si>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</si>
  <si>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</si>
  <si>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</si>
  <si>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</si>
  <si>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</si>
  <si>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</si>
  <si>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</si>
  <si>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</si>
  <si>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</si>
  <si>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</si>
  <si>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</si>
  <si>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</si>
  <si>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</si>
  <si>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</si>
  <si>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</si>
  <si>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</si>
  <si>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</si>
  <si>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</si>
  <si>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</si>
  <si>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</si>
  <si>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</si>
  <si>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</si>
  <si>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</si>
  <si>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</si>
  <si>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</si>
  <si>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</si>
  <si>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</si>
  <si>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</si>
  <si>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</si>
  <si>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</si>
  <si>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</si>
  <si>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</si>
  <si>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</si>
  <si>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</si>
  <si>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</si>
  <si>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</si>
  <si>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</si>
  <si>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</si>
  <si>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</si>
  <si>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</si>
  <si>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</si>
  <si>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</si>
  <si>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</si>
  <si>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</si>
  <si>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</si>
  <si>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</si>
  <si>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</si>
  <si>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</si>
  <si>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</si>
  <si>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</si>
  <si>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</si>
  <si>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</si>
  <si>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</si>
  <si>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</si>
  <si>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</si>
  <si>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</si>
  <si>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</si>
  <si>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</si>
  <si>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</si>
  <si>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</si>
  <si>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</si>
  <si>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</si>
  <si>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</si>
  <si>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</si>
  <si>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</si>
  <si>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</si>
  <si>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</si>
  <si>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</si>
  <si>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</si>
  <si>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</si>
  <si>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</si>
  <si>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</si>
  <si>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</si>
  <si>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</si>
  <si>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</si>
  <si>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</si>
  <si>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</si>
  <si>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</si>
  <si>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</si>
  <si>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</si>
  <si>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</si>
  <si>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</si>
  <si>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</si>
  <si>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</si>
  <si>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</si>
  <si>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</si>
  <si>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</si>
  <si>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</si>
  <si>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</si>
  <si>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</si>
  <si>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</si>
  <si>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</si>
  <si>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</si>
  <si>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</si>
  <si>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</si>
  <si>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</si>
  <si>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</si>
  <si>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</si>
  <si>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</si>
  <si>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</si>
  <si>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</si>
  <si>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</si>
  <si>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</si>
  <si>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</si>
  <si>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</si>
  <si>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</si>
  <si>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</si>
  <si>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</si>
  <si>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</si>
  <si>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</si>
  <si>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</si>
  <si>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</si>
  <si>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</si>
  <si>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</si>
  <si>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</si>
  <si>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</si>
  <si>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</si>
  <si>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</si>
  <si>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</si>
  <si>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</si>
  <si>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</si>
  <si>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</si>
  <si>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</si>
  <si>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</si>
  <si>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</si>
  <si>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</si>
  <si>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</si>
  <si>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</si>
  <si>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</si>
  <si>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</si>
  <si>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</si>
  <si>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</si>
  <si>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</si>
  <si>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</si>
  <si>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</si>
  <si>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</si>
  <si>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</si>
  <si>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</si>
  <si>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</si>
  <si>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</si>
  <si>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</si>
  <si>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</si>
  <si>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</si>
  <si>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</si>
  <si>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</si>
  <si>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</si>
  <si>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</si>
  <si>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</si>
  <si>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</si>
  <si>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</si>
  <si>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</si>
  <si>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</si>
  <si>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</si>
  <si>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</si>
  <si>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</si>
  <si>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</si>
  <si>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</si>
  <si>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</si>
  <si>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</si>
  <si>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</si>
  <si>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</si>
  <si>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</si>
  <si>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</si>
  <si>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</si>
  <si>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</si>
  <si>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</si>
  <si>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</si>
  <si>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</si>
  <si>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</si>
  <si>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</si>
  <si>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</si>
  <si>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</si>
  <si>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</si>
  <si>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</si>
  <si>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</si>
  <si>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</si>
  <si>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</si>
  <si>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</si>
  <si>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</si>
  <si>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</si>
  <si>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</si>
  <si>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</si>
  <si>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</si>
  <si>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</si>
  <si>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</si>
  <si>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</si>
  <si>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</si>
  <si>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</si>
  <si>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</si>
  <si>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</si>
  <si>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</si>
  <si>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</si>
  <si>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</si>
  <si>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</si>
  <si>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</si>
  <si>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</si>
  <si>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</si>
  <si>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</si>
  <si>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</si>
  <si>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</si>
  <si>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</si>
  <si>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</si>
  <si>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</si>
  <si>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</si>
  <si>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</si>
  <si>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</si>
  <si>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</si>
  <si>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</si>
  <si>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</si>
  <si>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</si>
  <si>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</si>
  <si>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</si>
  <si>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</si>
  <si>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</si>
  <si>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</si>
  <si>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</si>
  <si>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</si>
  <si>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</si>
  <si>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</si>
  <si>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</si>
  <si>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</si>
  <si>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</si>
  <si>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</si>
  <si>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</si>
  <si>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</si>
  <si>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</si>
  <si>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</si>
  <si>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</si>
  <si>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</si>
  <si>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</si>
  <si>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</si>
  <si>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</si>
  <si>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</si>
  <si>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</si>
  <si>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</si>
  <si>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</si>
  <si>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</si>
  <si>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</si>
  <si>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</si>
  <si>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</si>
  <si>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</si>
  <si>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</si>
  <si>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</si>
  <si>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</si>
  <si>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</si>
  <si>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</si>
  <si>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</si>
  <si>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</si>
  <si>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</si>
  <si>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</si>
  <si>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</si>
  <si>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</si>
  <si>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</si>
  <si>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</si>
  <si>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</si>
  <si>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</si>
  <si>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</si>
  <si>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</si>
  <si>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</si>
  <si>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</si>
  <si>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</si>
  <si>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</si>
  <si>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</si>
  <si>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</si>
  <si>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</si>
  <si>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</si>
  <si>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</si>
  <si>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</si>
  <si>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</si>
  <si>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</si>
  <si>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</si>
  <si>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</si>
  <si>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</si>
  <si>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</si>
  <si>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</si>
  <si>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</si>
  <si>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</si>
  <si>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</si>
  <si>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</si>
  <si>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</si>
  <si>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</si>
  <si>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</si>
  <si>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</si>
  <si>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</si>
  <si>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</si>
  <si>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</si>
  <si>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</si>
  <si>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</si>
  <si>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</si>
  <si>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</si>
  <si>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</si>
  <si>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</si>
  <si>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</si>
  <si>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</si>
  <si>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</si>
  <si>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</si>
  <si>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</si>
  <si>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</si>
  <si>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</si>
  <si>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</si>
  <si>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</si>
  <si>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</si>
  <si>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</si>
  <si>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</si>
  <si>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</si>
  <si>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</si>
  <si>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</si>
  <si>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</si>
  <si>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</si>
  <si>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</si>
  <si>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</si>
  <si>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</si>
  <si>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</si>
  <si>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</si>
  <si>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</si>
  <si>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</si>
  <si>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</si>
  <si>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</si>
  <si>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</si>
  <si>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</si>
  <si>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</si>
  <si>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</si>
  <si>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</si>
  <si>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</si>
  <si>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</si>
  <si>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</si>
  <si>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</si>
  <si>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</si>
  <si>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</si>
  <si>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</si>
  <si>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</si>
  <si>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</si>
  <si>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</si>
  <si>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</si>
  <si>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</si>
  <si>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</si>
  <si>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</si>
  <si>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</si>
  <si>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</si>
  <si>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</si>
  <si>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</si>
  <si>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</si>
  <si>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</si>
  <si>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</si>
  <si>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</si>
  <si>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</si>
  <si>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</si>
  <si>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</si>
  <si>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</si>
  <si>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</si>
  <si>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</si>
  <si>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</si>
  <si>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</si>
  <si>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</si>
  <si>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</si>
  <si>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</si>
  <si>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</si>
  <si>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</si>
  <si>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</si>
  <si>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</si>
  <si>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</si>
  <si>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</si>
  <si>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</si>
  <si>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</si>
  <si>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</si>
  <si>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</si>
  <si>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</si>
  <si>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</si>
  <si>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</si>
  <si>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</si>
  <si>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</si>
  <si>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</si>
  <si>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</si>
  <si>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</si>
  <si>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</si>
  <si>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</si>
  <si>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</si>
  <si>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</si>
  <si>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</si>
  <si>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</si>
  <si>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</si>
  <si>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</si>
  <si>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</si>
  <si>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</si>
  <si>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</si>
  <si>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</si>
  <si>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</si>
  <si>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</si>
  <si>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</si>
  <si>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</si>
  <si>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</si>
  <si>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</si>
  <si>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</si>
  <si>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</si>
  <si>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</si>
  <si>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</si>
  <si>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</si>
  <si>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</si>
  <si>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</si>
  <si>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</si>
  <si>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</si>
  <si>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</si>
  <si>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</si>
  <si>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</si>
  <si>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</si>
  <si>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</si>
  <si>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</si>
  <si>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</si>
  <si>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</si>
  <si>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</si>
  <si>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</si>
  <si>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</si>
  <si>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</si>
  <si>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</si>
  <si>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</si>
  <si>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</si>
  <si>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</si>
  <si>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</si>
  <si>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</si>
  <si>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</si>
  <si>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</si>
  <si>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</si>
  <si>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</si>
  <si>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</si>
  <si>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</si>
  <si>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</si>
  <si>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</si>
  <si>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</si>
  <si>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</si>
  <si>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</si>
  <si>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</si>
  <si>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</si>
  <si>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</si>
  <si>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</si>
  <si>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</si>
  <si>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</si>
  <si>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</si>
  <si>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</si>
  <si>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</si>
  <si>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</si>
  <si>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</si>
  <si>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</si>
  <si>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</si>
  <si>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</si>
  <si>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</si>
  <si>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</si>
  <si>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</si>
  <si>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</si>
  <si>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</si>
  <si>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</si>
  <si>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</si>
  <si>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</si>
  <si>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</si>
  <si>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</si>
  <si>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</si>
  <si>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</si>
  <si>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</si>
  <si>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</si>
  <si>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</si>
  <si>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</si>
  <si>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</si>
  <si>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</si>
  <si>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</si>
  <si>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</si>
  <si>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</si>
  <si>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</si>
  <si>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</si>
  <si>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</si>
  <si>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</si>
  <si>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</si>
  <si>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</si>
  <si>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</si>
  <si>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</si>
  <si>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</si>
  <si>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</si>
  <si>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</si>
  <si>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</si>
  <si>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</si>
  <si>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</si>
  <si>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</si>
  <si>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</si>
  <si>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</si>
  <si>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</si>
  <si>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</si>
  <si>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</si>
  <si>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</si>
  <si>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</si>
  <si>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</si>
  <si>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</si>
  <si>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</si>
  <si>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</si>
  <si>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</si>
  <si>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</si>
  <si>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</si>
  <si>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</si>
  <si>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</si>
  <si>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</si>
  <si>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</si>
  <si>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</si>
  <si>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</si>
  <si>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</si>
  <si>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</si>
  <si>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</si>
  <si>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</si>
  <si>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</si>
  <si>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</si>
  <si>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</si>
  <si>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</si>
  <si>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</si>
  <si>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</si>
  <si>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</si>
  <si>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</si>
  <si>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</si>
  <si>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</si>
  <si>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</si>
  <si>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</si>
  <si>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</si>
  <si>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</si>
  <si>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</si>
  <si>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</si>
  <si>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</si>
  <si>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</si>
  <si>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</si>
  <si>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</si>
  <si>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</si>
  <si>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</si>
  <si>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</si>
  <si>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</si>
  <si>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</si>
  <si>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</si>
  <si>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</si>
  <si>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</si>
  <si>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</si>
  <si>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</si>
  <si>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</si>
  <si>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</si>
  <si>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</si>
  <si>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</si>
  <si>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</si>
  <si>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</si>
  <si>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</si>
  <si>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</si>
  <si>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</si>
  <si>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</si>
  <si>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</si>
  <si>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</si>
  <si>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</si>
  <si>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</si>
  <si>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</si>
  <si>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</si>
  <si>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</si>
  <si>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</si>
  <si>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</si>
  <si>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</si>
  <si>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</si>
  <si>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</si>
  <si>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</si>
  <si>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</si>
  <si>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</si>
  <si>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</si>
  <si>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</si>
  <si>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</si>
  <si>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</si>
  <si>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</si>
  <si>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</si>
  <si>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</si>
  <si>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</si>
  <si>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</si>
  <si>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</si>
  <si>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</si>
  <si>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</si>
  <si>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</si>
  <si>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</si>
  <si>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</si>
  <si>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</si>
  <si>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</si>
  <si>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</si>
  <si>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</si>
  <si>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</si>
  <si>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</si>
  <si>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</si>
  <si>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</si>
  <si>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</si>
  <si>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</si>
  <si>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</si>
  <si>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</si>
  <si>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</si>
  <si>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</si>
  <si>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</si>
  <si>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</si>
  <si>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</si>
  <si>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</si>
  <si>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</si>
  <si>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</si>
  <si>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</si>
  <si>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</si>
  <si>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</si>
  <si>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</si>
  <si>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</si>
  <si>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</si>
  <si>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</si>
  <si>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</si>
  <si>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</si>
  <si>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</si>
  <si>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</si>
  <si>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</si>
  <si>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</si>
  <si>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</si>
  <si>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</si>
  <si>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</si>
  <si>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</si>
  <si>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</si>
  <si>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</si>
  <si>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</si>
  <si>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</si>
  <si>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</si>
  <si>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</si>
  <si>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</si>
  <si>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</si>
  <si>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</si>
  <si>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</si>
  <si>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</si>
  <si>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</si>
  <si>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</si>
  <si>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</si>
  <si>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</si>
  <si>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</si>
  <si>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</si>
  <si>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</si>
  <si>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</si>
  <si>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</si>
  <si>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</si>
  <si>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</si>
  <si>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</si>
  <si>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</si>
  <si>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</si>
  <si>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</si>
  <si>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</si>
  <si>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</si>
  <si>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</si>
  <si>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</si>
  <si>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</si>
  <si>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</si>
  <si>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</si>
  <si>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</si>
  <si>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</si>
  <si>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</si>
  <si>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</si>
  <si>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</si>
  <si>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</si>
  <si>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</si>
  <si>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</si>
  <si>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</si>
  <si>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</si>
  <si>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</si>
  <si>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</si>
  <si>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</si>
  <si>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</si>
  <si>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</si>
  <si>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</si>
  <si>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</si>
  <si>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</si>
  <si>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</si>
  <si>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</si>
  <si>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</si>
  <si>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</si>
  <si>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</si>
  <si>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</si>
  <si>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</si>
  <si>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</si>
  <si>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</si>
  <si>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</si>
  <si>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</si>
  <si>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</si>
  <si>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</si>
  <si>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</si>
  <si>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</si>
  <si>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</si>
  <si>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</si>
  <si>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</si>
  <si>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</si>
  <si>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</si>
  <si>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</si>
  <si>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</si>
  <si>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</si>
  <si>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</si>
  <si>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</si>
  <si>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</si>
  <si>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</si>
  <si>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</si>
  <si>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</si>
  <si>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</si>
  <si>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</si>
  <si>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</si>
  <si>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</si>
  <si>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</si>
  <si>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</si>
  <si>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</si>
  <si>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</si>
  <si>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</si>
  <si>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</si>
  <si>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</si>
  <si>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</si>
  <si>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</si>
  <si>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</si>
  <si>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</si>
  <si>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</si>
  <si>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</si>
  <si>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</si>
  <si>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</si>
  <si>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</si>
  <si>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</si>
  <si>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</si>
  <si>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</si>
  <si>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</si>
  <si>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</si>
  <si>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</si>
  <si>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</si>
  <si>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</si>
  <si>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</si>
  <si>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</si>
  <si>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</si>
  <si>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</si>
  <si>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</si>
  <si>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</si>
  <si>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</si>
  <si>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</si>
  <si>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</si>
  <si>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</si>
  <si>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</si>
  <si>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</si>
  <si>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</si>
  <si>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</si>
  <si>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</si>
  <si>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</si>
  <si>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</si>
  <si>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</si>
  <si>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</si>
  <si>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</si>
  <si>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</si>
  <si>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</si>
  <si>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</si>
  <si>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</si>
  <si>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</si>
  <si>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</si>
  <si>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</si>
  <si>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</si>
  <si>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</si>
  <si>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</si>
  <si>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</si>
  <si>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</si>
  <si>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</si>
  <si>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</si>
  <si>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</si>
  <si>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</si>
  <si>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</si>
  <si>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</si>
  <si>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</si>
  <si>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</si>
  <si>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</si>
  <si>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</si>
  <si>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</si>
  <si>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</si>
  <si>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</si>
  <si>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</si>
  <si>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</si>
  <si>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</si>
  <si>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</si>
  <si>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</si>
  <si>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</si>
  <si>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</si>
  <si>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</si>
  <si>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</si>
  <si>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</si>
  <si>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</si>
  <si>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</si>
  <si>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</si>
  <si>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</si>
  <si>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</si>
  <si>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</si>
  <si>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</si>
  <si>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</si>
  <si>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</si>
  <si>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</si>
  <si>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</si>
  <si>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</si>
  <si>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</si>
  <si>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</si>
  <si>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</si>
  <si>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</si>
  <si>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</si>
  <si>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</si>
  <si>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</si>
  <si>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</si>
  <si>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</si>
  <si>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</si>
  <si>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</si>
  <si>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</si>
  <si>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</si>
  <si>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</si>
  <si>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</si>
  <si>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</si>
  <si>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</si>
  <si>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</si>
  <si>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</si>
  <si>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</si>
  <si>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</si>
  <si>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</si>
  <si>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</si>
  <si>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</si>
  <si>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</si>
  <si>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</si>
  <si>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</si>
  <si>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</si>
  <si>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</si>
  <si>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</si>
  <si>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</si>
  <si>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</si>
  <si>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</si>
  <si>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</si>
  <si>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</si>
  <si>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</si>
  <si>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</si>
  <si>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</si>
  <si>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</si>
  <si>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</si>
  <si>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</si>
  <si>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</si>
  <si>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</si>
  <si>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</si>
  <si>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</si>
  <si>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</si>
  <si>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</si>
  <si>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</si>
  <si>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</si>
  <si>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</si>
  <si>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</si>
  <si>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</si>
  <si>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</si>
  <si>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</si>
  <si>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</si>
  <si>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</si>
  <si>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</si>
  <si>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</si>
  <si>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</si>
  <si>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</si>
  <si>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</si>
  <si>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</si>
  <si>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</si>
  <si>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</si>
  <si>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</si>
  <si>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</si>
  <si>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</si>
  <si>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</si>
  <si>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</si>
  <si>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</si>
  <si>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</si>
  <si>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</si>
  <si>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</si>
  <si>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</si>
  <si>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</si>
  <si>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</si>
  <si>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</si>
  <si>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</si>
  <si>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</si>
  <si>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</si>
  <si>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</si>
  <si>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</si>
  <si>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</si>
  <si>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</si>
  <si>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</si>
  <si>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</si>
  <si>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</si>
  <si>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</si>
  <si>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</si>
  <si>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</si>
  <si>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</si>
  <si>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</si>
  <si>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</si>
  <si>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</si>
  <si>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</si>
  <si>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</si>
  <si>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</si>
  <si>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</si>
  <si>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</si>
  <si>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</si>
  <si>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</si>
  <si>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</si>
  <si>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</si>
  <si>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</si>
  <si>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</si>
  <si>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</si>
  <si>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</si>
  <si>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</si>
  <si>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</si>
  <si>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</si>
  <si>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</si>
  <si>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</si>
  <si>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</si>
  <si>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</si>
  <si>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</si>
  <si>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</si>
  <si>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</si>
  <si>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</si>
  <si>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</si>
  <si>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</si>
  <si>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</si>
  <si>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</si>
  <si>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</si>
  <si>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</si>
  <si>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</si>
  <si>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</si>
  <si>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</si>
  <si>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</si>
  <si>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</si>
  <si>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</si>
  <si>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</si>
  <si>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</si>
  <si>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</si>
  <si>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</si>
  <si>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</si>
  <si>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</si>
  <si>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</si>
  <si>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</si>
  <si>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</si>
  <si>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</si>
  <si>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</si>
  <si>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</si>
  <si>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</si>
  <si>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</si>
  <si>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</si>
  <si>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</si>
  <si>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</si>
  <si>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</si>
  <si>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</si>
  <si>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</si>
  <si>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</si>
  <si>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</si>
  <si>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</si>
  <si>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</si>
  <si>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</si>
  <si>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</si>
  <si>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</si>
  <si>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</si>
  <si>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</si>
  <si>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</si>
  <si>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</si>
  <si>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</si>
  <si>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</si>
  <si>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</si>
  <si>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</si>
  <si>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</si>
  <si>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</si>
  <si>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</si>
  <si>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</si>
  <si>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</si>
  <si>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</si>
  <si>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</si>
  <si>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</si>
  <si>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</si>
  <si>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</si>
  <si>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</si>
  <si>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</si>
  <si>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</si>
  <si>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</si>
  <si>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</si>
  <si>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</si>
  <si>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</si>
  <si>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</si>
  <si>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</si>
  <si>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</si>
  <si>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</si>
  <si>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</si>
  <si>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</si>
  <si>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</si>
  <si>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</si>
  <si>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</si>
  <si>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</si>
  <si>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</si>
  <si>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</si>
  <si>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</si>
  <si>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</si>
  <si>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</si>
  <si>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</si>
  <si>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</si>
  <si>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</si>
  <si>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</si>
  <si>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</si>
  <si>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</si>
  <si>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</si>
  <si>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</si>
  <si>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</si>
  <si>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</si>
  <si>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</si>
  <si>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</si>
  <si>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</si>
  <si>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</si>
  <si>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</si>
  <si>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</si>
  <si>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</si>
  <si>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</si>
  <si>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</si>
  <si>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</si>
  <si>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</si>
  <si>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</si>
  <si>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</si>
  <si>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</si>
  <si>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</si>
  <si>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</si>
  <si>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</si>
  <si>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</si>
  <si>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</si>
  <si>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</si>
  <si>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</si>
  <si>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</si>
  <si>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</si>
  <si>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</si>
  <si>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</si>
  <si>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</si>
  <si>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</si>
  <si>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</si>
  <si>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</si>
  <si>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</si>
  <si>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</si>
  <si>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</si>
  <si>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</si>
  <si>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</si>
  <si>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</si>
  <si>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</si>
  <si>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</si>
  <si>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</si>
  <si>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</si>
  <si>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</si>
  <si>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</si>
  <si>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</si>
  <si>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</si>
  <si>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</si>
  <si>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</si>
  <si>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</si>
  <si>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</si>
  <si>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</si>
  <si>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</si>
  <si>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</si>
  <si>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</si>
  <si>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</si>
  <si>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</si>
  <si>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</si>
  <si>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</si>
  <si>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</si>
  <si>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</si>
  <si>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</si>
  <si>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</si>
  <si>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</si>
  <si>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</si>
  <si>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</si>
  <si>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</si>
  <si>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</si>
  <si>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</si>
  <si>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</si>
  <si>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</si>
  <si>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</si>
  <si>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</si>
  <si>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</si>
  <si>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</si>
  <si>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</si>
  <si>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</si>
  <si>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</si>
  <si>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</si>
  <si>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</si>
  <si>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</si>
  <si>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</si>
  <si>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</si>
  <si>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</si>
  <si>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</si>
  <si>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</si>
  <si>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</si>
  <si>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</si>
  <si>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</si>
  <si>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</si>
  <si>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</si>
  <si>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</si>
  <si>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</si>
  <si>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</si>
  <si>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</si>
  <si>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</si>
  <si>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</si>
  <si>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</si>
  <si>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</si>
  <si>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</si>
  <si>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</si>
  <si>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</si>
  <si>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</si>
  <si>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</si>
  <si>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</si>
  <si>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</si>
  <si>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</si>
  <si>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</si>
  <si>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</si>
  <si>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</si>
  <si>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</si>
  <si>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</si>
  <si>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</si>
  <si>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</si>
  <si>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</si>
  <si>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</si>
  <si>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</si>
  <si>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</si>
  <si>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</si>
  <si>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</si>
  <si>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</si>
  <si>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</si>
  <si>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</si>
  <si>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</si>
  <si>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</si>
  <si>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</si>
  <si>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</si>
  <si>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</si>
  <si>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</si>
  <si>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</si>
  <si>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</si>
  <si>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</si>
  <si>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</si>
  <si>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</si>
  <si>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</si>
  <si>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</si>
  <si>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</si>
  <si>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</si>
  <si>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</si>
  <si>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</si>
  <si>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</si>
  <si>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</si>
  <si>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</si>
  <si>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</si>
  <si>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</si>
  <si>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</si>
  <si>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</si>
  <si>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</si>
  <si>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</si>
  <si>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</si>
  <si>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</si>
  <si>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</si>
  <si>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</si>
  <si>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</si>
  <si>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</si>
  <si>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</si>
  <si>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</si>
  <si>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</si>
  <si>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</si>
  <si>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</si>
  <si>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</si>
  <si>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</si>
  <si>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</si>
  <si>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</si>
  <si>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</si>
  <si>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</si>
  <si>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</si>
  <si>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</si>
  <si>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</si>
  <si>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</si>
  <si>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</si>
  <si>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</si>
  <si>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</si>
  <si>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</si>
  <si>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</si>
  <si>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</si>
  <si>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</si>
  <si>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</si>
  <si>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</si>
  <si>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</si>
  <si>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</si>
  <si>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</si>
  <si>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</si>
  <si>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</si>
  <si>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</si>
  <si>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</si>
  <si>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</si>
  <si>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</si>
  <si>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</si>
  <si>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</si>
  <si>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</si>
  <si>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</si>
  <si>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</si>
  <si>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</si>
  <si>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</si>
  <si>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</si>
  <si>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</si>
  <si>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</si>
  <si>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</si>
  <si>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</si>
  <si>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</si>
  <si>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</si>
  <si>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</si>
  <si>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</si>
  <si>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</si>
  <si>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</si>
  <si>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</si>
  <si>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</si>
  <si>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</si>
  <si>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</si>
  <si>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</si>
  <si>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</si>
  <si>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</si>
  <si>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</si>
  <si>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</si>
  <si>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</si>
  <si>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</si>
  <si>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</si>
  <si>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</si>
  <si>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</si>
  <si>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</si>
  <si>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</si>
  <si>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</si>
  <si>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</si>
  <si>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</si>
  <si>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</si>
  <si>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</si>
  <si>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</si>
  <si>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</si>
  <si>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</si>
  <si>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</si>
  <si>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</si>
  <si>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</si>
  <si>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</si>
  <si>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</si>
  <si>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</si>
  <si>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</si>
  <si>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</si>
  <si>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</si>
  <si>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</si>
  <si>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</si>
  <si>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</si>
  <si>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</si>
  <si>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</si>
  <si>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</si>
  <si>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</si>
  <si>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</si>
  <si>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</si>
  <si>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</si>
  <si>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</si>
  <si>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</si>
  <si>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</si>
  <si>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</si>
  <si>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</si>
  <si>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</si>
  <si>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</si>
  <si>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</si>
  <si>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</si>
  <si>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</si>
  <si>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</si>
  <si>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</si>
  <si>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</si>
  <si>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</si>
  <si>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</si>
  <si>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</si>
  <si>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</si>
  <si>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</si>
  <si>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</si>
  <si>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</si>
  <si>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</si>
  <si>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</si>
  <si>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</si>
  <si>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</si>
  <si>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</si>
  <si>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</si>
  <si>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</si>
  <si>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</si>
  <si>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</si>
  <si>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</si>
  <si>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</si>
  <si>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</si>
  <si>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</si>
  <si>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</si>
  <si>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</si>
  <si>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</si>
  <si>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</si>
  <si>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</si>
  <si>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</si>
  <si>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</si>
  <si>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</si>
  <si>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</si>
  <si>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</si>
  <si>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</si>
  <si>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</si>
  <si>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</si>
  <si>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</si>
  <si>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</si>
  <si>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</si>
  <si>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</si>
  <si>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</si>
  <si>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</si>
  <si>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</si>
  <si>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</si>
  <si>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</si>
  <si>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</si>
  <si>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</si>
  <si>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</si>
  <si>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</si>
  <si>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</si>
  <si>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</si>
  <si>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</si>
  <si>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</si>
  <si>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</si>
  <si>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</si>
  <si>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</si>
  <si>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</si>
  <si>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</si>
  <si>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</si>
  <si>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</si>
  <si>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</si>
  <si>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</si>
  <si>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</si>
  <si>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</si>
  <si>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</si>
  <si>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</si>
  <si>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</si>
  <si>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</si>
  <si>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</si>
  <si>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</si>
  <si>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</si>
  <si>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</si>
  <si>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</si>
  <si>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</si>
  <si>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</si>
  <si>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</si>
  <si>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</si>
  <si>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</si>
  <si>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</si>
  <si>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</si>
  <si>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</si>
  <si>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</si>
  <si>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</si>
  <si>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</si>
  <si>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</si>
  <si>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</si>
  <si>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</si>
  <si>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</si>
  <si>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</si>
  <si>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</si>
  <si>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</si>
  <si>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</si>
  <si>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</si>
  <si>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</si>
  <si>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</si>
  <si>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</si>
  <si>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</si>
  <si>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</si>
  <si>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</si>
  <si>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</si>
  <si>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</si>
  <si>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</si>
  <si>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</si>
  <si>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</si>
  <si>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</si>
  <si>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</si>
  <si>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</si>
  <si>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</si>
  <si>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</si>
  <si>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</si>
  <si>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</si>
  <si>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</si>
  <si>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</si>
  <si>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</si>
  <si>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</si>
  <si>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</si>
  <si>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</si>
  <si>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</si>
  <si>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</si>
  <si>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</si>
  <si>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</si>
  <si>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</si>
  <si>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</si>
  <si>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</si>
  <si>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</si>
  <si>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</si>
  <si>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</si>
  <si>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</si>
  <si>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</si>
  <si>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</si>
  <si>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t>PRRAS</t>
  </si>
  <si>
    <t>Vrsta posla 708</t>
  </si>
  <si>
    <r>
      <rPr>
        <b val="1"/>
        <sz val="10"/>
        <color indexed="17"/>
        <rFont val="Arial"/>
      </rPr>
      <t xml:space="preserve">Obrazac </t>
    </r>
    <r>
      <rPr>
        <b val="1"/>
        <sz val="12"/>
        <color indexed="17"/>
        <rFont val="Arial"/>
      </rPr>
      <t xml:space="preserve">
</t>
    </r>
    <r>
      <rPr>
        <b val="1"/>
        <sz val="12"/>
        <color indexed="17"/>
        <rFont val="Arial"/>
      </rPr>
      <t>PR-RAS-NPF</t>
    </r>
  </si>
  <si>
    <t>IZVJEŠTAJ O PRIHODIMA I RASHODIMA</t>
  </si>
  <si>
    <t>za razdoblje 01.01.2021. do 31.12.2021.</t>
  </si>
  <si>
    <t>- ne popunjava se za odabrano razdoblje -</t>
  </si>
  <si>
    <r>
      <rPr>
        <b val="1"/>
        <sz val="10"/>
        <color indexed="16"/>
        <rFont val="Arial"/>
      </rPr>
      <t>U dobroj vjeri</t>
    </r>
  </si>
  <si>
    <t>Potrebno je odabrati razdoblje i označiti postoji li obveza vođenja dvojnog ili jednostavnog knjigovodstva</t>
  </si>
  <si>
    <r>
      <rPr>
        <b val="1"/>
        <sz val="10"/>
        <color indexed="16"/>
        <rFont val="Arial"/>
      </rPr>
      <t>10000</t>
    </r>
  </si>
  <si>
    <r>
      <rPr>
        <b val="1"/>
        <sz val="10"/>
        <color indexed="16"/>
        <rFont val="Arial"/>
      </rPr>
      <t>Zagreb</t>
    </r>
  </si>
  <si>
    <r>
      <rPr>
        <b val="1"/>
        <sz val="10"/>
        <color indexed="16"/>
        <rFont val="Arial"/>
      </rPr>
      <t>Lašćinska cesta 133A</t>
    </r>
  </si>
  <si>
    <r>
      <rPr>
        <b val="1"/>
        <sz val="10"/>
        <color indexed="16"/>
        <rFont val="Arial"/>
      </rPr>
      <t>HR7124020061100889774</t>
    </r>
  </si>
  <si>
    <r>
      <rPr>
        <b val="1"/>
        <sz val="10"/>
        <color indexed="16"/>
        <rFont val="Arial"/>
      </rPr>
      <t>0419152</t>
    </r>
  </si>
  <si>
    <r>
      <rPr>
        <b val="1"/>
        <sz val="10"/>
        <color indexed="16"/>
        <rFont val="Arial"/>
      </rPr>
      <t>9499</t>
    </r>
  </si>
  <si>
    <r>
      <rPr>
        <b val="1"/>
        <sz val="8"/>
        <color indexed="15"/>
        <rFont val="Arial"/>
      </rPr>
      <t>Djelatnosti ostalih članskih organizacija, d. n.</t>
    </r>
  </si>
  <si>
    <r>
      <rPr>
        <b val="1"/>
        <sz val="10"/>
        <color indexed="16"/>
        <rFont val="Arial"/>
      </rPr>
      <t>04968298</t>
    </r>
  </si>
  <si>
    <r>
      <rPr>
        <b val="1"/>
        <sz val="8"/>
        <color indexed="15"/>
        <rFont val="Arial"/>
      </rPr>
      <t>Grad/općina: GRAD ZAGREB</t>
    </r>
  </si>
  <si>
    <r>
      <rPr>
        <b val="1"/>
        <sz val="10"/>
        <color indexed="16"/>
        <rFont val="Arial"/>
      </rPr>
      <t>31203268974</t>
    </r>
  </si>
  <si>
    <r>
      <rPr>
        <b val="1"/>
        <sz val="10"/>
        <color indexed="16"/>
        <rFont val="Arial"/>
      </rPr>
      <t>2021-12</t>
    </r>
  </si>
  <si>
    <t>Iznosi u kunama bez lipa</t>
  </si>
  <si>
    <t>Račun iz rač. plana</t>
  </si>
  <si>
    <t>OPIS</t>
  </si>
  <si>
    <t>Ostvareno prethodne godine</t>
  </si>
  <si>
    <t>Indeks
(5/4)</t>
  </si>
  <si>
    <t>PRIHODI</t>
  </si>
  <si>
    <t xml:space="preserve">PRIHODI (AOP 002+005+008+011+024+040+049) </t>
  </si>
  <si>
    <t>Prihodi od prodaje roba i pružanja usluga (AOP 003+004)</t>
  </si>
  <si>
    <t>-</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</si>
  <si>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</si>
  <si>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</si>
  <si>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</si>
  <si>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</si>
  <si>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</si>
  <si>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</si>
  <si>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</si>
  <si>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</si>
  <si>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</si>
  <si>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</si>
  <si>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</si>
  <si>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</si>
  <si>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</si>
  <si>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</si>
  <si>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</si>
  <si>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</si>
  <si>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</si>
  <si>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</si>
  <si>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</si>
  <si>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</si>
  <si>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</si>
  <si>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</si>
  <si>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</si>
  <si>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</si>
  <si>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</si>
  <si>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</si>
  <si>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</si>
  <si>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</si>
  <si>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</si>
  <si>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</si>
  <si>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</si>
  <si>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</si>
  <si>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</si>
  <si>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</si>
  <si>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</si>
  <si>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</si>
  <si>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</si>
  <si>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</si>
  <si>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</si>
  <si>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</si>
  <si>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</si>
  <si>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</si>
  <si>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</si>
  <si>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</si>
  <si>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</si>
  <si>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</si>
  <si>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</si>
  <si>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</si>
  <si>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</si>
  <si>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</si>
  <si>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</si>
  <si>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</si>
  <si>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</si>
  <si>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</si>
  <si>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</si>
  <si>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</si>
  <si>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</si>
  <si>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</si>
  <si>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</si>
  <si>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</si>
  <si>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</si>
  <si>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</si>
  <si>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</si>
  <si>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</si>
  <si>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</si>
  <si>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</si>
  <si>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</si>
  <si>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</si>
  <si>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</si>
  <si>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</si>
  <si>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</si>
  <si>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</si>
  <si>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</si>
  <si>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</si>
  <si>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</si>
  <si>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</si>
  <si>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</si>
  <si>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</si>
  <si>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</si>
  <si>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</si>
  <si>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</si>
  <si>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</si>
  <si>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</si>
  <si>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</si>
  <si>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</si>
  <si>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</si>
  <si>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</si>
  <si>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</si>
  <si>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</si>
  <si>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</si>
  <si>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</si>
  <si>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</si>
  <si>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</si>
  <si>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</si>
  <si>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</si>
  <si>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</si>
  <si>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</si>
  <si>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</si>
  <si>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</si>
  <si>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</si>
  <si>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</si>
  <si>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</si>
  <si>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</si>
  <si>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</si>
  <si>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</si>
  <si>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</si>
  <si>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</si>
  <si>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</si>
  <si>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</si>
  <si>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</si>
  <si>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</si>
  <si>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</si>
  <si>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</si>
  <si>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</si>
  <si>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</si>
  <si>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</si>
  <si>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</si>
  <si>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</si>
  <si>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</si>
  <si>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</si>
  <si>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</si>
  <si>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</si>
  <si>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</si>
  <si>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</si>
  <si>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</si>
  <si>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</si>
  <si>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</si>
  <si>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</si>
  <si>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</si>
  <si>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</si>
  <si>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</si>
  <si>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</si>
  <si>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</si>
  <si>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</si>
  <si>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</si>
  <si>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</si>
  <si>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</si>
  <si>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</si>
  <si>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</si>
  <si>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</si>
  <si>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</si>
  <si>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</si>
  <si>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</si>
  <si>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</si>
  <si>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 preneseni</t>
  </si>
  <si>
    <t>Manjak prihoda – preneseni</t>
  </si>
  <si>
    <t>Obveze poreza na dobit po obračunu</t>
  </si>
  <si>
    <t>Višak prihoda raspoloživ u sljedećem razdoblju (AOP 149+151-150-152-153)</t>
  </si>
  <si>
    <t>Manjak prihoda za pokriće u sljedećem razdoblju (AOP 150+152-149-151+153)</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</si>
  <si>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</si>
  <si>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</si>
  <si>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</si>
  <si>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</si>
  <si>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</si>
  <si>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</si>
  <si>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</si>
  <si>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</si>
  <si>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</si>
  <si>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</si>
  <si>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</si>
  <si>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</si>
  <si>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</si>
  <si>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</si>
  <si>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</si>
  <si>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</si>
  <si>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</si>
  <si>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</si>
  <si>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</si>
  <si>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</si>
  <si>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</si>
  <si>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</si>
  <si>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</si>
  <si>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</si>
  <si>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</si>
  <si>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</si>
  <si>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</si>
  <si>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</si>
  <si>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</si>
  <si>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</si>
  <si>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</si>
  <si>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r>
      <rPr>
        <b val="1"/>
        <sz val="10"/>
        <color indexed="16"/>
        <rFont val="Arial"/>
      </rPr>
      <t>Lana Bobić</t>
    </r>
  </si>
  <si>
    <r>
      <rPr>
        <b val="1"/>
        <sz val="9"/>
        <color indexed="16"/>
        <rFont val="Arial"/>
      </rPr>
      <t>31.12.2021</t>
    </r>
  </si>
  <si>
    <r>
      <rPr>
        <b val="1"/>
        <sz val="10"/>
        <color indexed="16"/>
        <rFont val="Arial"/>
      </rPr>
      <t>Gorana Peček</t>
    </r>
  </si>
  <si>
    <t xml:space="preserve">Telefon: </t>
  </si>
  <si>
    <r>
      <rPr>
        <b val="1"/>
        <sz val="10"/>
        <color indexed="16"/>
        <rFont val="Arial"/>
      </rPr>
      <t>01/2035732</t>
    </r>
  </si>
  <si>
    <r>
      <rPr>
        <b val="1"/>
        <sz val="9"/>
        <color indexed="16"/>
        <rFont val="Arial"/>
      </rPr>
      <t>01/2035732</t>
    </r>
  </si>
  <si>
    <r>
      <rPr>
        <b val="1"/>
        <sz val="9"/>
        <color indexed="16"/>
        <rFont val="Arial"/>
      </rPr>
      <t>gorana@grif.hr</t>
    </r>
  </si>
  <si>
    <t>BIL</t>
  </si>
  <si>
    <t>Vrsta posla: 708</t>
  </si>
  <si>
    <r>
      <rPr>
        <b val="1"/>
        <sz val="10"/>
        <color indexed="17"/>
        <rFont val="Arial"/>
      </rPr>
      <t xml:space="preserve">Obrazac </t>
    </r>
    <r>
      <rPr>
        <b val="1"/>
        <sz val="12"/>
        <color indexed="17"/>
        <rFont val="Arial"/>
      </rPr>
      <t xml:space="preserve">
</t>
    </r>
    <r>
      <rPr>
        <b val="1"/>
        <sz val="12"/>
        <color indexed="17"/>
        <rFont val="Arial"/>
      </rPr>
      <t>BIL-NPF</t>
    </r>
  </si>
  <si>
    <t>BILANCA</t>
  </si>
  <si>
    <t>Stanje na dan: 31.12.2021.</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</si>
  <si>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</si>
  <si>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</si>
  <si>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</si>
  <si>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</si>
  <si>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</si>
  <si>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</si>
  <si>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</si>
  <si>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</si>
  <si>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</si>
  <si>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</si>
  <si>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</si>
  <si>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</si>
  <si>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</si>
  <si>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</si>
  <si>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</si>
  <si>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</si>
  <si>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</si>
  <si>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</si>
  <si>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</si>
  <si>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</si>
  <si>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</si>
  <si>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</si>
  <si>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</si>
  <si>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</si>
  <si>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</si>
  <si>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</si>
  <si>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</si>
  <si>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</si>
  <si>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</si>
  <si>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</si>
  <si>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</si>
  <si>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</si>
  <si>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</si>
  <si>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</si>
  <si>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</si>
  <si>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</si>
  <si>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</si>
  <si>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</si>
  <si>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</si>
  <si>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</si>
  <si>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</si>
  <si>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</si>
  <si>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</si>
  <si>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</si>
  <si>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</si>
  <si>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</si>
  <si>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</si>
  <si>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</si>
  <si>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</si>
  <si>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</si>
  <si>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</si>
  <si>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</si>
  <si>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</si>
  <si>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</si>
  <si>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</si>
  <si>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</si>
  <si>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</si>
  <si>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</si>
  <si>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</si>
  <si>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</si>
  <si>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</si>
  <si>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</si>
  <si>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</si>
  <si>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</si>
  <si>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</si>
  <si>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</si>
  <si>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</si>
  <si>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</si>
  <si>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</si>
  <si>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</si>
  <si>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</si>
  <si>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</si>
  <si>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</si>
  <si>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</si>
  <si>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</si>
  <si>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</si>
  <si>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</si>
  <si>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</si>
  <si>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</si>
  <si>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</si>
  <si>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</si>
  <si>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</si>
  <si>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</si>
  <si>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</si>
  <si>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</si>
  <si>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</si>
  <si>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</si>
  <si>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</si>
  <si>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</si>
  <si>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</si>
  <si>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</si>
  <si>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</si>
  <si>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</si>
  <si>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</si>
  <si>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</si>
  <si>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</si>
  <si>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</si>
  <si>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</si>
  <si>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</si>
  <si>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</si>
  <si>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</si>
  <si>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</si>
  <si>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</si>
  <si>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</si>
  <si>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</si>
  <si>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</si>
  <si>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</si>
  <si>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</si>
  <si>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</si>
  <si>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</si>
  <si>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</si>
  <si>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</si>
  <si>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</si>
  <si>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</si>
  <si>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</si>
  <si>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</si>
  <si>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</si>
  <si>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</si>
  <si>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</si>
  <si>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</si>
  <si>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</si>
  <si>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</si>
  <si>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</si>
  <si>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</si>
  <si>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</si>
  <si>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</si>
  <si>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</si>
  <si>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</si>
  <si>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</si>
  <si>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</si>
  <si>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</si>
  <si>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</si>
  <si>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</si>
  <si>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</si>
  <si>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</si>
  <si>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</si>
  <si>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</si>
  <si>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</si>
  <si>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</si>
  <si>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</si>
  <si>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</si>
  <si>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</si>
  <si>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</si>
  <si>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</si>
  <si>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</si>
  <si>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</si>
  <si>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</si>
  <si>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</si>
  <si>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</si>
  <si>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</si>
  <si>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</si>
  <si>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</si>
  <si>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</si>
  <si>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</si>
  <si>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</si>
  <si>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</si>
  <si>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</si>
  <si>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</si>
  <si>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</si>
  <si>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</si>
  <si>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</si>
  <si>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</si>
  <si>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</si>
  <si>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</si>
  <si>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</si>
  <si>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</si>
  <si>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</si>
  <si>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</si>
  <si>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</si>
  <si>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</si>
  <si>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</si>
  <si>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</si>
  <si>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</si>
  <si>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</si>
  <si>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</si>
  <si>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</si>
  <si>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</si>
  <si>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</si>
  <si>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</si>
  <si>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</si>
  <si>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</si>
  <si>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</si>
  <si>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</si>
  <si>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</si>
  <si>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</si>
  <si>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</si>
  <si>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</si>
  <si>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</si>
  <si>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</si>
  <si>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</si>
  <si>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</si>
  <si>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</si>
  <si>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</si>
  <si>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</si>
  <si>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</si>
  <si>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</si>
  <si>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</si>
  <si>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</si>
  <si>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</si>
  <si>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</si>
  <si>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</si>
  <si>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</si>
  <si>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</si>
  <si>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</si>
  <si>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</si>
  <si>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</si>
  <si>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</si>
  <si>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</si>
  <si>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</si>
  <si>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</si>
  <si>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</si>
  <si>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</si>
  <si>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</si>
  <si>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</si>
  <si>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</si>
  <si>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</si>
  <si>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</si>
  <si>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</si>
  <si>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</si>
  <si>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</si>
  <si>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</si>
  <si>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</si>
  <si>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</si>
  <si>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</si>
  <si>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</si>
  <si>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</si>
  <si>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</si>
  <si>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</si>
  <si>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</si>
  <si>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</si>
  <si>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</si>
  <si>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</si>
  <si>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</si>
  <si>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</si>
  <si>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</si>
  <si>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</si>
  <si>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</si>
  <si>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</si>
  <si>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</si>
  <si>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</si>
  <si>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</si>
  <si>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</si>
  <si>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</si>
  <si>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</si>
  <si>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</si>
  <si>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</si>
  <si>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</si>
  <si>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</si>
  <si>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</si>
  <si>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</si>
  <si>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</si>
  <si>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</si>
  <si>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GPRIZNPF</t>
  </si>
  <si>
    <t>Vrsta posla: 710</t>
  </si>
  <si>
    <r>
      <rPr>
        <b val="1"/>
        <sz val="10"/>
        <color indexed="17"/>
        <rFont val="Arial"/>
      </rPr>
      <t xml:space="preserve">Obrazac </t>
    </r>
    <r>
      <rPr>
        <b val="1"/>
        <sz val="12"/>
        <color indexed="17"/>
        <rFont val="Arial"/>
      </rPr>
      <t xml:space="preserve">
</t>
    </r>
    <r>
      <rPr>
        <b val="1"/>
        <sz val="12"/>
        <color indexed="17"/>
        <rFont val="Arial"/>
      </rPr>
      <t>G-PR-IZ-NPF</t>
    </r>
  </si>
  <si>
    <t>GODIŠNJI FINANCIJSKI IZVJEŠTAJ</t>
  </si>
  <si>
    <t>O PRIMICIMA I IZDACIMA</t>
  </si>
  <si>
    <t>Red. Br.</t>
  </si>
  <si>
    <t>I.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</si>
  <si>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</si>
  <si>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</si>
  <si>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</si>
  <si>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</si>
  <si>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</si>
  <si>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</si>
  <si>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</si>
  <si>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</si>
  <si>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</si>
  <si>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</si>
  <si>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</si>
  <si>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</si>
  <si>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</si>
  <si>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</si>
  <si>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</si>
  <si>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</si>
  <si>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</si>
  <si>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</si>
  <si>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</si>
  <si>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</si>
  <si>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</si>
  <si>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</si>
  <si>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</si>
  <si>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</si>
  <si>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</si>
  <si>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</si>
  <si>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</si>
  <si>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</si>
  <si>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</si>
  <si>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</si>
  <si>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</si>
  <si>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</si>
  <si>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</si>
  <si>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</si>
  <si>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</si>
  <si>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</si>
  <si>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</si>
  <si>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</si>
  <si>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</si>
  <si>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</si>
  <si>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</si>
  <si>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</si>
  <si>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</si>
  <si>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</si>
  <si>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</si>
  <si>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</si>
  <si>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</si>
  <si>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</si>
  <si>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</si>
  <si>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</si>
  <si>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</si>
  <si>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</si>
  <si>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</si>
  <si>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</si>
  <si>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</si>
  <si>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</si>
  <si>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</si>
  <si>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</si>
  <si>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</si>
  <si>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</si>
  <si>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</si>
  <si>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Sifre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</si>
  <si>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</si>
  <si>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</si>
  <si>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</si>
  <si>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</si>
  <si>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</si>
  <si>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</si>
  <si>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</si>
  <si>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</si>
  <si>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</si>
  <si>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</si>
  <si>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</si>
  <si>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</si>
  <si>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</si>
  <si>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</si>
  <si>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</si>
  <si>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</si>
  <si>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</si>
  <si>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</si>
  <si>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</si>
  <si>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</si>
  <si>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</si>
  <si>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</si>
  <si>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</si>
  <si>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</si>
  <si>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</si>
  <si>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</si>
  <si>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</si>
  <si>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</si>
  <si>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</si>
  <si>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</si>
  <si>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</si>
  <si>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</si>
  <si>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</si>
  <si>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</si>
  <si>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</si>
  <si>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</si>
  <si>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</si>
  <si>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</si>
  <si>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</si>
  <si>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</si>
  <si>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</si>
  <si>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</si>
  <si>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</si>
  <si>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</si>
  <si>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</si>
  <si>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</si>
  <si>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</si>
  <si>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</si>
  <si>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</si>
  <si>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</si>
  <si>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</si>
  <si>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</si>
  <si>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</si>
  <si>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</si>
  <si>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</si>
  <si>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</si>
  <si>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</si>
  <si>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</si>
  <si>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</si>
  <si>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</si>
  <si>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</si>
  <si>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</si>
  <si>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</si>
  <si>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</si>
  <si>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</si>
  <si>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</si>
  <si>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</si>
  <si>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</si>
  <si>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</si>
  <si>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</si>
  <si>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</si>
  <si>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</si>
  <si>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</si>
  <si>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</si>
  <si>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</si>
  <si>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</si>
  <si>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</si>
  <si>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</si>
  <si>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</si>
  <si>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</si>
  <si>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</si>
  <si>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</si>
  <si>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</si>
  <si>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</si>
  <si>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</si>
  <si>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</si>
  <si>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</si>
  <si>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</si>
  <si>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</si>
  <si>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</si>
  <si>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</si>
  <si>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</si>
  <si>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</si>
  <si>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</si>
  <si>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</si>
  <si>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</si>
  <si>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</si>
  <si>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</si>
  <si>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</si>
  <si>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</si>
  <si>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</si>
  <si>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</si>
  <si>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</si>
  <si>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</si>
  <si>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</si>
  <si>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</si>
  <si>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</si>
  <si>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</si>
  <si>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</si>
  <si>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</si>
  <si>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</si>
  <si>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</si>
  <si>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</si>
  <si>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</si>
  <si>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</si>
  <si>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</si>
  <si>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</si>
  <si>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</si>
  <si>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</si>
  <si>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</si>
  <si>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</si>
  <si>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</si>
  <si>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</si>
  <si>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</si>
  <si>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</si>
  <si>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</si>
  <si>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</si>
  <si>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</si>
  <si>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</si>
  <si>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</si>
  <si>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</si>
  <si>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</si>
  <si>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</si>
  <si>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</si>
  <si>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</si>
  <si>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</si>
  <si>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</si>
  <si>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</si>
  <si>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</si>
  <si>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</si>
  <si>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</si>
  <si>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</si>
  <si>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</si>
  <si>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</si>
  <si>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</si>
  <si>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</si>
  <si>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</si>
  <si>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</si>
  <si>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</si>
  <si>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</si>
  <si>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</si>
  <si>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</si>
  <si>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</si>
  <si>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</si>
  <si>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</si>
  <si>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</si>
  <si>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</si>
  <si>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</si>
  <si>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</si>
  <si>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</si>
  <si>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</si>
  <si>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</si>
  <si>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</si>
  <si>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</si>
  <si>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</si>
  <si>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</si>
  <si>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</si>
  <si>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</si>
  <si>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</si>
  <si>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</si>
  <si>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</si>
  <si>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</si>
  <si>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</si>
  <si>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</si>
  <si>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</si>
  <si>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</si>
  <si>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</si>
  <si>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</si>
  <si>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</si>
  <si>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</si>
  <si>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</si>
  <si>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</si>
  <si>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</si>
  <si>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</si>
  <si>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</si>
  <si>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</si>
  <si>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</si>
  <si>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</si>
  <si>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</si>
  <si>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</si>
  <si>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</si>
  <si>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</si>
  <si>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</si>
  <si>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</si>
  <si>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</si>
  <si>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</si>
  <si>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</si>
  <si>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</si>
  <si>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</si>
  <si>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</si>
  <si>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</si>
  <si>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</si>
  <si>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</si>
  <si>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</si>
  <si>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</si>
  <si>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</si>
  <si>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</si>
  <si>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</si>
  <si>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</si>
  <si>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</si>
  <si>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</si>
  <si>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</si>
  <si>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</si>
  <si>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</si>
  <si>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</si>
  <si>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</si>
  <si>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</si>
  <si>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</si>
  <si>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</si>
  <si>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</si>
  <si>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</si>
  <si>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</si>
  <si>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</si>
  <si>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</si>
  <si>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</si>
  <si>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</si>
  <si>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</si>
  <si>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</si>
  <si>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</si>
  <si>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</si>
  <si>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</si>
  <si>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</si>
  <si>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</si>
  <si>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</si>
  <si>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</si>
  <si>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</si>
  <si>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</si>
  <si>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</si>
  <si>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</si>
  <si>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</si>
  <si>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</si>
  <si>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</si>
  <si>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</si>
  <si>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</si>
  <si>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</si>
  <si>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</si>
  <si>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</si>
  <si>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</si>
  <si>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</si>
  <si>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</si>
  <si>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</si>
  <si>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</si>
  <si>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</si>
  <si>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</si>
  <si>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</si>
  <si>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</si>
  <si>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</si>
  <si>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</si>
  <si>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</si>
  <si>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</si>
  <si>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</si>
  <si>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</si>
  <si>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</si>
  <si>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</si>
  <si>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</si>
  <si>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</si>
  <si>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</si>
  <si>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</si>
  <si>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</si>
  <si>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</si>
  <si>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</si>
  <si>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</si>
  <si>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</si>
  <si>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</si>
  <si>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</si>
  <si>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</si>
  <si>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</si>
  <si>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</si>
  <si>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</si>
  <si>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</si>
  <si>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</si>
  <si>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</si>
  <si>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</si>
  <si>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</si>
  <si>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</si>
  <si>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</si>
  <si>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</si>
  <si>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</si>
  <si>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</si>
  <si>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</si>
  <si>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</si>
  <si>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</si>
  <si>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</si>
  <si>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</si>
  <si>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</si>
  <si>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</si>
  <si>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</si>
  <si>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</si>
  <si>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</si>
  <si>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</si>
  <si>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</si>
  <si>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</si>
  <si>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</si>
  <si>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</si>
  <si>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</si>
  <si>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</si>
  <si>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</si>
  <si>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</si>
  <si>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</si>
  <si>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</si>
  <si>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</si>
  <si>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</si>
  <si>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</si>
  <si>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</si>
  <si>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</si>
  <si>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</si>
  <si>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</si>
  <si>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</si>
  <si>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</si>
  <si>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</si>
  <si>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</si>
  <si>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</si>
  <si>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</si>
  <si>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</si>
  <si>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</si>
  <si>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</si>
  <si>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</si>
  <si>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</si>
  <si>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</si>
  <si>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</si>
  <si>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</si>
  <si>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</si>
  <si>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</si>
  <si>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</si>
  <si>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</si>
  <si>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</si>
  <si>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</si>
  <si>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</si>
  <si>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</si>
  <si>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</si>
  <si>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</si>
  <si>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</si>
  <si>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</si>
  <si>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</si>
  <si>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</si>
  <si>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</si>
  <si>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</si>
  <si>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</si>
  <si>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</si>
  <si>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</si>
  <si>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</si>
  <si>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</si>
  <si>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</si>
  <si>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</si>
  <si>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</si>
  <si>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</si>
  <si>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</si>
  <si>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</si>
  <si>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</si>
  <si>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</si>
  <si>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</si>
  <si>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</si>
  <si>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</si>
  <si>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</si>
  <si>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</si>
  <si>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</si>
  <si>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</si>
  <si>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</si>
  <si>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</si>
  <si>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</si>
  <si>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</si>
  <si>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</si>
  <si>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</si>
  <si>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</si>
  <si>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</si>
  <si>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</si>
  <si>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</si>
  <si>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</si>
  <si>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</si>
  <si>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</si>
  <si>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</si>
  <si>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</si>
  <si>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</si>
  <si>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</si>
  <si>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</si>
  <si>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</si>
  <si>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</si>
  <si>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</si>
  <si>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</si>
  <si>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</si>
  <si>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</si>
  <si>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</si>
  <si>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</si>
  <si>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</si>
  <si>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</si>
  <si>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</si>
  <si>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</si>
  <si>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</si>
  <si>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</si>
  <si>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</si>
  <si>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</si>
  <si>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</si>
  <si>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</si>
  <si>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</si>
  <si>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</si>
  <si>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</si>
  <si>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</si>
  <si>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</si>
  <si>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</si>
  <si>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</si>
  <si>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</si>
  <si>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</si>
  <si>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</si>
  <si>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</si>
  <si>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</si>
  <si>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</si>
  <si>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</si>
  <si>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</si>
  <si>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</si>
  <si>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</si>
  <si>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</si>
  <si>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</si>
  <si>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</si>
  <si>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</si>
  <si>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</si>
  <si>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</si>
  <si>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</si>
  <si>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</si>
  <si>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</si>
  <si>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</si>
  <si>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</si>
  <si>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</si>
  <si>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</si>
  <si>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</si>
  <si>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</si>
  <si>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</si>
  <si>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</si>
  <si>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</si>
  <si>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</si>
  <si>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</si>
  <si>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</si>
  <si>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</si>
  <si>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</si>
  <si>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</si>
  <si>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</si>
  <si>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</si>
  <si>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</si>
  <si>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</si>
  <si>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</si>
  <si>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</si>
  <si>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</si>
  <si>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</si>
  <si>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</si>
  <si>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</si>
  <si>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</si>
  <si>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</si>
  <si>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</si>
  <si>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</si>
  <si>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</si>
  <si>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</si>
  <si>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</si>
  <si>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</si>
  <si>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</si>
  <si>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</si>
  <si>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</si>
  <si>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</si>
  <si>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</si>
  <si>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</si>
  <si>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</si>
  <si>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</si>
  <si>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</si>
  <si>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</si>
  <si>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</si>
  <si>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</si>
  <si>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</si>
  <si>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</si>
  <si>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</si>
  <si>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</si>
  <si>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</si>
  <si>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</si>
  <si>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</si>
  <si>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</si>
  <si>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</si>
  <si>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</si>
  <si>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</si>
  <si>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</si>
  <si>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</si>
  <si>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</si>
  <si>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</si>
  <si>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</si>
  <si>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</si>
  <si>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</si>
  <si>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</si>
  <si>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</si>
  <si>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</si>
  <si>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</si>
  <si>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</si>
  <si>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</si>
  <si>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</si>
  <si>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</si>
  <si>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</si>
  <si>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</si>
  <si>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</si>
  <si>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</si>
  <si>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</si>
  <si>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</si>
  <si>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</si>
  <si>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</si>
  <si>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</si>
  <si>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</si>
  <si>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</si>
  <si>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</si>
  <si>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</si>
  <si>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</si>
  <si>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</si>
  <si>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</si>
  <si>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</si>
  <si>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</si>
  <si>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</si>
  <si>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</si>
  <si>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</si>
  <si>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</si>
  <si>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</si>
  <si>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</si>
  <si>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</si>
  <si>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</si>
  <si>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</si>
  <si>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</si>
  <si>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</si>
  <si>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</si>
  <si>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</si>
  <si>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</si>
  <si>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</si>
  <si>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</si>
  <si>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</si>
  <si>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</si>
  <si>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</si>
  <si>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</si>
  <si>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</si>
  <si>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</si>
  <si>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</si>
  <si>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</si>
  <si>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</si>
  <si>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</si>
  <si>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</si>
  <si>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</si>
  <si>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</si>
  <si>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</si>
  <si>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</si>
  <si>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</si>
  <si>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</si>
  <si>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</si>
  <si>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</si>
  <si>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</si>
  <si>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</si>
  <si>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</si>
  <si>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</si>
  <si>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</si>
  <si>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</si>
  <si>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</si>
  <si>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</si>
  <si>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Kontrole</t>
  </si>
  <si>
    <t>GRESKE</t>
  </si>
  <si>
    <t>UPOZ</t>
  </si>
  <si>
    <t>Rbr.</t>
  </si>
  <si>
    <t>Rezultat kontrole</t>
  </si>
  <si>
    <t>Opis dodatne kontrole</t>
  </si>
  <si>
    <t>Opće kontrole</t>
  </si>
  <si>
    <t>Ispravna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</si>
  <si>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</si>
  <si>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</si>
  <si>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</si>
  <si>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rPr>
        <sz val="8"/>
        <color indexed="16"/>
        <rFont val="Arial"/>
      </rPr>
      <t xml:space="preserve">Početni i završni datumi upisani na referentnu stranicu ne mogu biti manji od početnog datuma razdoblja i ne mogu biti veći od završnog datuma razdoblja. Završni datum upisan na referentnu stranicu mora biti veći od početnog. </t>
    </r>
    <r>
      <rPr>
        <b val="1"/>
        <sz val="8"/>
        <color indexed="16"/>
        <rFont val="Arial"/>
      </rPr>
      <t>Kontrola će javiti pogrešku</t>
    </r>
    <r>
      <rPr>
        <sz val="8"/>
        <color indexed="16"/>
        <rFont val="Arial"/>
      </rPr>
      <t xml:space="preserve"> ako neki od ovih datuma nije upisan ili je pogrešno upisan.  </t>
    </r>
    <r>
      <rPr>
        <b val="1"/>
        <sz val="8"/>
        <color indexed="16"/>
        <rFont val="Arial"/>
      </rPr>
      <t>Kontrola će upozoriti</t>
    </r>
    <r>
      <rPr>
        <sz val="8"/>
        <color indexed="16"/>
        <rFont val="Arial"/>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</si>
  <si>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</si>
  <si>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</si>
  <si>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rPr>
        <b val="1"/>
        <sz val="8"/>
        <color indexed="16"/>
        <rFont val="Arial"/>
      </rPr>
      <t>Postavke Reginal Settingsa</t>
    </r>
    <r>
      <rPr>
        <sz val="8"/>
        <color indexed="16"/>
        <rFont val="Arial"/>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val="1"/>
        <sz val="8"/>
        <color indexed="16"/>
        <rFont val="Arial"/>
      </rPr>
      <t>Kako biste nakon promjena postavki ovu kontrolu resetirali, tj. pokrenuli je ponovo, potrebno je nakon promjena postavki Regional Settingsa izbrisati, pa ponovo upisati broj pošte jer na načinu prikaza poštanskog broja ova kontrola provjerava formate brojeva.</t>
    </r>
  </si>
  <si>
    <t>20.000,01</t>
  </si>
  <si>
    <r>
      <rPr>
        <b val="1"/>
        <sz val="8"/>
        <color indexed="16"/>
        <rFont val="Arial"/>
      </rPr>
      <t>Pogrešan tip datoteke.</t>
    </r>
    <r>
      <rPr>
        <sz val="8"/>
        <color indexed="16"/>
        <rFont val="Arial"/>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</si>
  <si>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S:\Gorana za e poreznu\[Neprof6.xls]RefStr</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</si>
  <si>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</si>
  <si>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</si>
  <si>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</si>
  <si>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</si>
  <si>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</si>
  <si>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rPr>
        <b val="1"/>
        <sz val="8"/>
        <color indexed="16"/>
        <rFont val="Arial"/>
      </rPr>
      <t>Broj volontera i broj sati volontiranja</t>
    </r>
    <r>
      <rPr>
        <sz val="8"/>
        <color indexed="16"/>
        <rFont val="Arial"/>
      </rPr>
      <t xml:space="preserve"> (AOP 162 i 163) moraju biti ili oba podatka nula ili oba podatka različita od nule s time da broj volontera ne može biti veći od broja sati volontiranja. Ako ovi uvjeti nisu zadovoljeni kontrola</t>
    </r>
    <r>
      <rPr>
        <b val="1"/>
        <sz val="8"/>
        <color indexed="16"/>
        <rFont val="Arial"/>
      </rPr>
      <t xml:space="preserve"> javlja pogrešku</t>
    </r>
    <r>
      <rPr>
        <sz val="8"/>
        <color indexed="16"/>
        <rFont val="Arial"/>
      </rPr>
      <t xml:space="preserve">. Kontrola vrijedi za oba stupca podataka. </t>
    </r>
    <r>
      <rPr>
        <b val="1"/>
        <sz val="8"/>
        <color indexed="16"/>
        <rFont val="Arial"/>
      </rPr>
      <t xml:space="preserve">Kontrola upozorava </t>
    </r>
    <r>
      <rPr>
        <sz val="8"/>
        <color indexed="16"/>
        <rFont val="Arial"/>
      </rPr>
      <t>ako je broj volontera 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</si>
  <si>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</si>
  <si>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</si>
  <si>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</si>
  <si>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</si>
  <si>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</si>
  <si>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</si>
  <si>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</si>
  <si>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</si>
  <si>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</si>
  <si>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</si>
  <si>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</si>
  <si>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</si>
  <si>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</si>
  <si>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</si>
  <si>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rPr>
        <b val="1"/>
        <sz val="8"/>
        <color indexed="16"/>
        <rFont val="Arial"/>
      </rPr>
      <t>Broj volontera i broj sati volontiranja</t>
    </r>
    <r>
      <rPr>
        <sz val="8"/>
        <color indexed="16"/>
        <rFont val="Arial"/>
      </rPr>
      <t xml:space="preserve"> (AOP 038 i 039) moraju biti ili oba podatka nula ili oba podatka različita od nule s time da broj volontera ne može biti veći od broja sati volontiranja. Ako ovi uvjeti nisu zadovoljeni kontrola</t>
    </r>
    <r>
      <rPr>
        <b val="1"/>
        <sz val="8"/>
        <color indexed="16"/>
        <rFont val="Arial"/>
      </rPr>
      <t xml:space="preserve"> javlja pogrešku</t>
    </r>
    <r>
      <rPr>
        <sz val="8"/>
        <color indexed="16"/>
        <rFont val="Arial"/>
      </rPr>
      <t xml:space="preserve">. Kontrola vrijedi za oba stupca podataka. </t>
    </r>
    <r>
      <rPr>
        <b val="1"/>
        <sz val="8"/>
        <color indexed="16"/>
        <rFont val="Arial"/>
      </rPr>
      <t xml:space="preserve">Kontrola upozorava </t>
    </r>
    <r>
      <rPr>
        <sz val="8"/>
        <color indexed="16"/>
        <rFont val="Arial"/>
      </rPr>
      <t>ako je broj volontera 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</si>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</sst>
</file>

<file path=xl/styles.xml><?xml version="1.0" encoding="utf-8"?>
<styleSheet xmlns="http://schemas.openxmlformats.org/spreadsheetml/2006/main">
  <numFmts count="5">
    <numFmt numFmtId="0" formatCode="General"/>
    <numFmt numFmtId="59" formatCode="000"/>
    <numFmt numFmtId="60" formatCode="00000000000"/>
    <numFmt numFmtId="61" formatCode="#,##0.0"/>
    <numFmt numFmtId="62" formatCode="0000"/>
  </numFmts>
  <fonts count="62">
    <font>
      <sz val="10"/>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b val="1"/>
      <sz val="8"/>
      <color indexed="14"/>
      <name val="Arial"/>
    </font>
    <font>
      <b val="1"/>
      <sz val="8"/>
      <color indexed="12"/>
      <name val="Arial"/>
    </font>
    <font>
      <b val="1"/>
      <sz val="12"/>
      <color indexed="17"/>
      <name val="Arial"/>
    </font>
    <font>
      <sz val="10"/>
      <color indexed="17"/>
      <name val="Arial"/>
    </font>
    <font>
      <b val="1"/>
      <sz val="11"/>
      <color indexed="17"/>
      <name val="Arial"/>
    </font>
    <font>
      <b val="1"/>
      <sz val="14"/>
      <color indexed="16"/>
      <name val="Arial"/>
    </font>
    <font>
      <b val="1"/>
      <sz val="14"/>
      <color indexed="18"/>
      <name val="Arial"/>
    </font>
    <font>
      <i val="1"/>
      <sz val="14"/>
      <color indexed="8"/>
      <name val="Times New Roman"/>
    </font>
    <font>
      <i val="1"/>
      <sz val="8"/>
      <color indexed="8"/>
      <name val="Times New Roman"/>
    </font>
    <font>
      <b val="1"/>
      <sz val="10"/>
      <color indexed="17"/>
      <name val="Arial"/>
    </font>
    <font>
      <b val="1"/>
      <sz val="14"/>
      <color indexed="12"/>
      <name val="Arial"/>
    </font>
    <font>
      <sz val="10"/>
      <color indexed="12"/>
      <name val="Arial"/>
    </font>
    <font>
      <b val="1"/>
      <sz val="10"/>
      <color indexed="12"/>
      <name val="Arial"/>
    </font>
    <font>
      <b val="1"/>
      <sz val="10"/>
      <color indexed="20"/>
      <name val="Arial"/>
    </font>
    <font>
      <b val="1"/>
      <sz val="10"/>
      <color indexed="18"/>
      <name val="Arial"/>
    </font>
    <font>
      <sz val="10"/>
      <color indexed="20"/>
      <name val="Arial"/>
    </font>
    <font>
      <sz val="10"/>
      <color indexed="16"/>
      <name val="Arial"/>
    </font>
    <font>
      <b val="1"/>
      <sz val="10"/>
      <color indexed="16"/>
      <name val="Arial"/>
    </font>
    <font>
      <sz val="9"/>
      <color indexed="16"/>
      <name val="Arial"/>
    </font>
    <font>
      <b val="1"/>
      <sz val="9"/>
      <color indexed="16"/>
      <name val="Arial"/>
    </font>
    <font>
      <sz val="9"/>
      <color indexed="8"/>
      <name val="Arial"/>
    </font>
    <font>
      <b val="1"/>
      <sz val="10"/>
      <color indexed="8"/>
      <name val="Arial"/>
    </font>
    <font>
      <b val="1"/>
      <sz val="10"/>
      <color indexed="14"/>
      <name val="Arial"/>
    </font>
    <font>
      <b val="1"/>
      <sz val="16"/>
      <color indexed="16"/>
      <name val="Arial"/>
    </font>
    <font>
      <b val="1"/>
      <sz val="11"/>
      <color indexed="16"/>
      <name val="Arial"/>
    </font>
    <font>
      <b val="1"/>
      <sz val="11"/>
      <color indexed="20"/>
      <name val="Arial"/>
    </font>
    <font>
      <sz val="11"/>
      <color indexed="8"/>
      <name val="Arial"/>
    </font>
    <font>
      <sz val="11"/>
      <color indexed="8"/>
      <name val="Helvetica Neue"/>
    </font>
    <font>
      <b val="1"/>
      <sz val="8"/>
      <color indexed="22"/>
      <name val="Arial"/>
    </font>
    <font>
      <sz val="8"/>
      <color indexed="22"/>
      <name val="Arial"/>
    </font>
    <font>
      <sz val="8"/>
      <color indexed="15"/>
      <name val="Arial"/>
    </font>
    <font>
      <b val="1"/>
      <sz val="12"/>
      <color indexed="18"/>
      <name val="Arial"/>
    </font>
    <font>
      <b val="1"/>
      <sz val="8"/>
      <color indexed="8"/>
      <name val="Arial"/>
    </font>
    <font>
      <b val="1"/>
      <sz val="8"/>
      <color indexed="8"/>
      <name val="Arial CE"/>
    </font>
    <font>
      <b val="1"/>
      <sz val="8"/>
      <color indexed="16"/>
      <name val="Arial"/>
    </font>
    <font>
      <b val="1"/>
      <sz val="8"/>
      <color indexed="15"/>
      <name val="Arial"/>
    </font>
    <font>
      <b val="1"/>
      <sz val="11"/>
      <color indexed="8"/>
      <name val="Arial"/>
    </font>
    <font>
      <sz val="12"/>
      <color indexed="17"/>
      <name val="Arial"/>
    </font>
    <font>
      <b val="1"/>
      <sz val="18"/>
      <color indexed="16"/>
      <name val="Arial"/>
    </font>
    <font>
      <b val="1"/>
      <sz val="12"/>
      <color indexed="16"/>
      <name val="Arial"/>
    </font>
    <font>
      <sz val="11"/>
      <color indexed="16"/>
      <name val="Arial"/>
    </font>
    <font>
      <b val="1"/>
      <sz val="11"/>
      <color indexed="18"/>
      <name val="Arial"/>
    </font>
    <font>
      <b val="1"/>
      <sz val="10"/>
      <color indexed="15"/>
      <name val="Arial"/>
    </font>
    <font>
      <sz val="7"/>
      <color indexed="8"/>
      <name val="Arial"/>
    </font>
    <font>
      <b val="1"/>
      <sz val="9"/>
      <color indexed="8"/>
      <name val="Arial"/>
    </font>
    <font>
      <b val="1"/>
      <sz val="9"/>
      <color indexed="12"/>
      <name val="Arial"/>
    </font>
    <font>
      <sz val="9"/>
      <color indexed="12"/>
      <name val="Arial"/>
    </font>
    <font>
      <b val="1"/>
      <sz val="12"/>
      <color indexed="12"/>
      <name val="Arial"/>
    </font>
    <font>
      <sz val="12"/>
      <color indexed="12"/>
      <name val="Arial"/>
    </font>
    <font>
      <b val="1"/>
      <sz val="10"/>
      <color indexed="19"/>
      <name val="Arial"/>
    </font>
    <font>
      <b val="1"/>
      <sz val="8"/>
      <color indexed="26"/>
      <name val="Arial"/>
    </font>
    <font>
      <sz val="8"/>
      <color indexed="16"/>
      <name val="Arial"/>
    </font>
    <font>
      <b val="1"/>
      <sz val="12"/>
      <color indexed="23"/>
      <name val="Arial"/>
    </font>
    <font>
      <sz val="12"/>
      <color indexed="23"/>
      <name val="Arial"/>
    </font>
    <font>
      <b val="1"/>
      <sz val="10"/>
      <color indexed="16"/>
      <name val="Arial CE"/>
    </font>
    <font>
      <b val="1"/>
      <sz val="10"/>
      <color indexed="8"/>
      <name val="Arial CE"/>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9"/>
        <bgColor auto="1"/>
      </patternFill>
    </fill>
    <fill>
      <patternFill patternType="solid">
        <fgColor indexed="23"/>
        <bgColor auto="1"/>
      </patternFill>
    </fill>
    <fill>
      <patternFill patternType="solid">
        <fgColor indexed="25"/>
        <bgColor auto="1"/>
      </patternFill>
    </fill>
    <fill>
      <patternFill patternType="solid">
        <fgColor indexed="22"/>
        <bgColor auto="1"/>
      </patternFill>
    </fill>
  </fills>
  <borders count="134">
    <border>
      <left/>
      <right/>
      <top/>
      <bottom/>
      <diagonal/>
    </border>
    <border>
      <left style="thin">
        <color indexed="13"/>
      </left>
      <right style="thin">
        <color indexed="8"/>
      </right>
      <top style="thin">
        <color indexed="13"/>
      </top>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12"/>
      </right>
      <top style="thin">
        <color indexed="13"/>
      </top>
      <bottom style="thin">
        <color indexed="8"/>
      </bottom>
      <diagonal/>
    </border>
    <border>
      <left style="thin">
        <color indexed="12"/>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ck">
        <color indexed="16"/>
      </bottom>
      <diagonal/>
    </border>
    <border>
      <left/>
      <right/>
      <top/>
      <bottom style="thick">
        <color indexed="16"/>
      </bottom>
      <diagonal/>
    </border>
    <border>
      <left/>
      <right style="thin">
        <color indexed="8"/>
      </right>
      <top/>
      <bottom style="thick">
        <color indexed="16"/>
      </bottom>
      <diagonal/>
    </border>
    <border>
      <left style="thin">
        <color indexed="13"/>
      </left>
      <right style="thick">
        <color indexed="16"/>
      </right>
      <top/>
      <bottom/>
      <diagonal/>
    </border>
    <border>
      <left style="thick">
        <color indexed="16"/>
      </left>
      <right/>
      <top style="thick">
        <color indexed="16"/>
      </top>
      <bottom style="thick">
        <color indexed="16"/>
      </bottom>
      <diagonal/>
    </border>
    <border>
      <left/>
      <right/>
      <top style="thick">
        <color indexed="16"/>
      </top>
      <bottom style="thick">
        <color indexed="16"/>
      </bottom>
      <diagonal/>
    </border>
    <border>
      <left/>
      <right style="thick">
        <color indexed="16"/>
      </right>
      <top style="thick">
        <color indexed="16"/>
      </top>
      <bottom style="thick">
        <color indexed="16"/>
      </bottom>
      <diagonal/>
    </border>
    <border>
      <left style="thin">
        <color indexed="8"/>
      </left>
      <right/>
      <top style="thick">
        <color indexed="16"/>
      </top>
      <bottom style="thin">
        <color indexed="8"/>
      </bottom>
      <diagonal/>
    </border>
    <border>
      <left/>
      <right/>
      <top style="thick">
        <color indexed="16"/>
      </top>
      <bottom style="thin">
        <color indexed="8"/>
      </bottom>
      <diagonal/>
    </border>
    <border>
      <left/>
      <right style="thin">
        <color indexed="8"/>
      </right>
      <top style="thick">
        <color indexed="16"/>
      </top>
      <bottom style="thin">
        <color indexed="8"/>
      </bottom>
      <diagonal/>
    </border>
    <border>
      <left style="thin">
        <color indexed="13"/>
      </left>
      <right/>
      <top/>
      <bottom/>
      <diagonal/>
    </border>
    <border>
      <left/>
      <right style="thin">
        <color indexed="13"/>
      </right>
      <top style="thin">
        <color indexed="8"/>
      </top>
      <bottom/>
      <diagonal/>
    </border>
    <border>
      <left/>
      <right/>
      <top/>
      <bottom/>
      <diagonal/>
    </border>
    <border>
      <left/>
      <right style="thin">
        <color indexed="13"/>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2"/>
      </left>
      <right style="thin">
        <color indexed="12"/>
      </right>
      <top style="thin">
        <color indexed="13"/>
      </top>
      <bottom/>
      <diagonal/>
    </border>
    <border>
      <left/>
      <right style="thin">
        <color indexed="13"/>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13"/>
      </left>
      <right style="thin">
        <color indexed="8"/>
      </right>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color indexed="21"/>
      </left>
      <right>
        <color indexed="21"/>
      </right>
      <top>
        <color indexed="21"/>
      </top>
      <bottom>
        <color indexed="2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22"/>
      </bottom>
      <diagonal/>
    </border>
    <border>
      <left style="thin">
        <color indexed="8"/>
      </left>
      <right style="thin">
        <color indexed="8"/>
      </right>
      <top style="thin">
        <color indexed="22"/>
      </top>
      <bottom style="thin">
        <color indexed="8"/>
      </bottom>
      <diagonal/>
    </border>
    <border>
      <left style="thin">
        <color indexed="8"/>
      </left>
      <right/>
      <top/>
      <bottom style="thin">
        <color indexed="22"/>
      </bottom>
      <diagonal/>
    </border>
    <border>
      <left style="thin">
        <color indexed="8"/>
      </left>
      <right style="thin">
        <color indexed="8"/>
      </right>
      <top style="thin">
        <color indexed="8"/>
      </top>
      <bottom style="thin">
        <color indexed="15"/>
      </bottom>
      <diagonal/>
    </border>
    <border>
      <left style="thin">
        <color indexed="8"/>
      </left>
      <right style="thin">
        <color indexed="8"/>
      </right>
      <top style="thin">
        <color indexed="15"/>
      </top>
      <bottom style="thin">
        <color indexed="8"/>
      </bottom>
      <diagonal/>
    </border>
    <border>
      <left style="thin">
        <color indexed="8"/>
      </left>
      <right style="thin">
        <color indexed="8"/>
      </right>
      <top style="thin">
        <color indexed="15"/>
      </top>
      <bottom style="thin">
        <color indexed="15"/>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12"/>
      </left>
      <right style="thin">
        <color indexed="8"/>
      </right>
      <top style="thin">
        <color indexed="8"/>
      </top>
      <bottom style="thin">
        <color indexed="8"/>
      </bottom>
      <diagonal/>
    </border>
    <border>
      <left style="thin">
        <color indexed="8"/>
      </left>
      <right/>
      <top style="thin">
        <color indexed="13"/>
      </top>
      <bottom/>
      <diagonal/>
    </border>
    <border>
      <left/>
      <right/>
      <top style="thin">
        <color indexed="8"/>
      </top>
      <bottom style="medium">
        <color indexed="8"/>
      </bottom>
      <diagonal/>
    </border>
    <border>
      <left/>
      <right/>
      <top/>
      <bottom style="medium">
        <color indexed="8"/>
      </bottom>
      <diagonal/>
    </border>
    <border>
      <left style="thin">
        <color indexed="13"/>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right/>
      <top style="medium">
        <color indexed="8"/>
      </top>
      <bottom/>
      <diagonal/>
    </border>
    <border>
      <left/>
      <right/>
      <top/>
      <bottom style="medium">
        <color indexed="15"/>
      </bottom>
      <diagonal/>
    </border>
    <border>
      <left/>
      <right/>
      <top style="medium">
        <color indexed="15"/>
      </top>
      <bottom style="medium">
        <color indexed="15"/>
      </bottom>
      <diagonal/>
    </border>
    <border>
      <left/>
      <right/>
      <top style="medium">
        <color indexed="15"/>
      </top>
      <bottom/>
      <diagonal/>
    </border>
    <border>
      <left/>
      <right/>
      <top style="medium">
        <color indexed="15"/>
      </top>
      <bottom style="thin">
        <color indexed="8"/>
      </bottom>
      <diagonal/>
    </border>
    <border>
      <left style="thin">
        <color indexed="8"/>
      </left>
      <right style="hair">
        <color indexed="8"/>
      </right>
      <top style="thin">
        <color indexed="8"/>
      </top>
      <bottom style="thin">
        <color indexed="15"/>
      </bottom>
      <diagonal/>
    </border>
    <border>
      <left style="hair">
        <color indexed="8"/>
      </left>
      <right style="hair">
        <color indexed="8"/>
      </right>
      <top style="thin">
        <color indexed="8"/>
      </top>
      <bottom style="thin">
        <color indexed="15"/>
      </bottom>
      <diagonal/>
    </border>
    <border>
      <left style="hair">
        <color indexed="8"/>
      </left>
      <right style="thin">
        <color indexed="8"/>
      </right>
      <top style="thin">
        <color indexed="8"/>
      </top>
      <bottom style="thin">
        <color indexed="15"/>
      </bottom>
      <diagonal/>
    </border>
    <border>
      <left style="thin">
        <color indexed="8"/>
      </left>
      <right style="thin">
        <color indexed="8"/>
      </right>
      <top style="thin">
        <color indexed="15"/>
      </top>
      <bottom style="hair">
        <color indexed="8"/>
      </bottom>
      <diagonal/>
    </border>
    <border>
      <left style="thin">
        <color indexed="8"/>
      </left>
      <right style="hair">
        <color indexed="8"/>
      </right>
      <top style="hair">
        <color indexed="8"/>
      </top>
      <bottom style="thin">
        <color indexed="15"/>
      </bottom>
      <diagonal/>
    </border>
    <border>
      <left style="hair">
        <color indexed="8"/>
      </left>
      <right style="hair">
        <color indexed="8"/>
      </right>
      <top style="hair">
        <color indexed="8"/>
      </top>
      <bottom style="thin">
        <color indexed="15"/>
      </bottom>
      <diagonal/>
    </border>
    <border>
      <left style="hair">
        <color indexed="8"/>
      </left>
      <right style="thin">
        <color indexed="8"/>
      </right>
      <top style="hair">
        <color indexed="8"/>
      </top>
      <bottom style="thin">
        <color indexed="15"/>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thin">
        <color indexed="15"/>
      </top>
      <bottom style="thin">
        <color indexed="15"/>
      </bottom>
      <diagonal/>
    </border>
    <border>
      <left style="hair">
        <color indexed="8"/>
      </left>
      <right style="hair">
        <color indexed="8"/>
      </right>
      <top style="thin">
        <color indexed="15"/>
      </top>
      <bottom style="thin">
        <color indexed="15"/>
      </bottom>
      <diagonal/>
    </border>
    <border>
      <left style="hair">
        <color indexed="8"/>
      </left>
      <right style="thin">
        <color indexed="8"/>
      </right>
      <top style="thin">
        <color indexed="15"/>
      </top>
      <bottom style="thin">
        <color indexed="15"/>
      </bottom>
      <diagonal/>
    </border>
    <border>
      <left style="hair">
        <color indexed="8"/>
      </left>
      <right style="hair">
        <color indexed="8"/>
      </right>
      <top style="thin">
        <color indexed="15"/>
      </top>
      <bottom style="hair">
        <color indexed="8"/>
      </bottom>
      <diagonal/>
    </border>
    <border>
      <left style="hair">
        <color indexed="8"/>
      </left>
      <right style="thin">
        <color indexed="8"/>
      </right>
      <top style="thin">
        <color indexed="15"/>
      </top>
      <bottom style="hair">
        <color indexed="8"/>
      </bottom>
      <diagonal/>
    </border>
    <border>
      <left style="hair">
        <color indexed="8"/>
      </left>
      <right/>
      <top style="thin">
        <color indexed="15"/>
      </top>
      <bottom style="thin">
        <color indexed="15"/>
      </bottom>
      <diagonal/>
    </border>
    <border>
      <left/>
      <right/>
      <top style="thin">
        <color indexed="15"/>
      </top>
      <bottom style="thin">
        <color indexed="15"/>
      </bottom>
      <diagonal/>
    </border>
    <border>
      <left/>
      <right style="thin">
        <color indexed="8"/>
      </right>
      <top style="thin">
        <color indexed="15"/>
      </top>
      <bottom style="thin">
        <color indexed="15"/>
      </bottom>
      <diagonal/>
    </border>
    <border>
      <left style="thin">
        <color indexed="8"/>
      </left>
      <right style="hair">
        <color indexed="8"/>
      </right>
      <top style="thin">
        <color indexed="15"/>
      </top>
      <bottom style="thin">
        <color indexed="8"/>
      </bottom>
      <diagonal/>
    </border>
    <border>
      <left style="hair">
        <color indexed="8"/>
      </left>
      <right style="hair">
        <color indexed="8"/>
      </right>
      <top style="thin">
        <color indexed="15"/>
      </top>
      <bottom style="thin">
        <color indexed="8"/>
      </bottom>
      <diagonal/>
    </border>
    <border>
      <left style="hair">
        <color indexed="8"/>
      </left>
      <right style="thin">
        <color indexed="8"/>
      </right>
      <top style="thin">
        <color indexed="15"/>
      </top>
      <bottom style="thin">
        <color indexed="8"/>
      </bottom>
      <diagonal/>
    </border>
    <border>
      <left/>
      <right style="thin">
        <color indexed="12"/>
      </right>
      <top style="thin">
        <color indexed="8"/>
      </top>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right style="thin">
        <color indexed="12"/>
      </right>
      <top/>
      <bottom style="thin">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right style="thin">
        <color indexed="12"/>
      </right>
      <top style="thin">
        <color indexed="8"/>
      </top>
      <bottom style="thin">
        <color indexed="8"/>
      </bottom>
      <diagonal/>
    </border>
    <border>
      <left style="hair">
        <color indexed="8"/>
      </left>
      <right/>
      <top style="thin">
        <color indexed="15"/>
      </top>
      <bottom style="thin">
        <color indexed="8"/>
      </bottom>
      <diagonal/>
    </border>
    <border>
      <left/>
      <right/>
      <top style="thin">
        <color indexed="15"/>
      </top>
      <bottom style="thin">
        <color indexed="8"/>
      </bottom>
      <diagonal/>
    </border>
    <border>
      <left/>
      <right style="thin">
        <color indexed="8"/>
      </right>
      <top style="thin">
        <color indexed="15"/>
      </top>
      <bottom style="thin">
        <color indexed="8"/>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style="hair">
        <color indexed="8"/>
      </left>
      <right/>
      <top style="thin">
        <color indexed="8"/>
      </top>
      <bottom style="thin">
        <color indexed="15"/>
      </bottom>
      <diagonal/>
    </border>
    <border>
      <left/>
      <right/>
      <top style="thin">
        <color indexed="8"/>
      </top>
      <bottom style="thin">
        <color indexed="15"/>
      </bottom>
      <diagonal/>
    </border>
    <border>
      <left/>
      <right style="thin">
        <color indexed="8"/>
      </right>
      <top style="thin">
        <color indexed="8"/>
      </top>
      <bottom style="thin">
        <color indexed="15"/>
      </bottom>
      <diagonal/>
    </border>
    <border>
      <left style="thin">
        <color indexed="8"/>
      </left>
      <right/>
      <top style="thin">
        <color indexed="8"/>
      </top>
      <bottom style="thin">
        <color indexed="15"/>
      </bottom>
      <diagonal/>
    </border>
    <border>
      <left style="thin">
        <color indexed="8"/>
      </left>
      <right style="thin">
        <color indexed="15"/>
      </right>
      <top style="thin">
        <color indexed="8"/>
      </top>
      <bottom style="thin">
        <color indexed="15"/>
      </bottom>
      <diagonal/>
    </border>
    <border>
      <left style="thin">
        <color indexed="15"/>
      </left>
      <right style="thin">
        <color indexed="8"/>
      </right>
      <top style="thin">
        <color indexed="8"/>
      </top>
      <bottom style="thin">
        <color indexed="15"/>
      </bottom>
      <diagonal/>
    </border>
    <border>
      <left style="thin">
        <color indexed="8"/>
      </left>
      <right/>
      <top style="thin">
        <color indexed="15"/>
      </top>
      <bottom style="thin">
        <color indexed="15"/>
      </bottom>
      <diagonal/>
    </border>
    <border>
      <left style="thin">
        <color indexed="8"/>
      </left>
      <right style="thin">
        <color indexed="15"/>
      </right>
      <top style="thin">
        <color indexed="15"/>
      </top>
      <bottom style="thin">
        <color indexed="15"/>
      </bottom>
      <diagonal/>
    </border>
    <border>
      <left style="thin">
        <color indexed="15"/>
      </left>
      <right style="thin">
        <color indexed="8"/>
      </right>
      <top style="thin">
        <color indexed="15"/>
      </top>
      <bottom style="thin">
        <color indexed="15"/>
      </bottom>
      <diagonal/>
    </border>
    <border>
      <left style="thin">
        <color indexed="8"/>
      </left>
      <right/>
      <top style="thin">
        <color indexed="15"/>
      </top>
      <bottom style="thin">
        <color indexed="8"/>
      </bottom>
      <diagonal/>
    </border>
    <border>
      <left style="thin">
        <color indexed="8"/>
      </left>
      <right style="thin">
        <color indexed="15"/>
      </right>
      <top style="thin">
        <color indexed="15"/>
      </top>
      <bottom style="thin">
        <color indexed="8"/>
      </bottom>
      <diagonal/>
    </border>
    <border>
      <left style="thin">
        <color indexed="15"/>
      </left>
      <right style="thin">
        <color indexed="8"/>
      </right>
      <top style="thin">
        <color indexed="15"/>
      </top>
      <bottom style="thin">
        <color indexed="8"/>
      </bottom>
      <diagonal/>
    </border>
    <border>
      <left style="thin">
        <color indexed="13"/>
      </left>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13"/>
      </left>
      <right/>
      <top style="thin">
        <color indexed="8"/>
      </top>
      <bottom/>
      <diagonal/>
    </border>
    <border>
      <left/>
      <right style="thin">
        <color indexed="8"/>
      </right>
      <top/>
      <bottom style="thin">
        <color indexed="13"/>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style="thin">
        <color indexed="13"/>
      </left>
      <right/>
      <top style="thin">
        <color indexed="12"/>
      </top>
      <bottom/>
      <diagonal/>
    </border>
    <border>
      <left/>
      <right style="thin">
        <color indexed="13"/>
      </right>
      <top style="thin">
        <color indexed="13"/>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60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6" fillId="5" borderId="2" applyNumberFormat="1" applyFont="1" applyFill="1" applyBorder="1" applyAlignment="1" applyProtection="0">
      <alignment horizontal="center" vertical="center" wrapText="1"/>
    </xf>
    <xf numFmtId="49" fontId="7" fillId="6" borderId="3" applyNumberFormat="1" applyFont="1" applyFill="1" applyBorder="1" applyAlignment="1" applyProtection="0">
      <alignment horizontal="center" vertical="center" wrapText="1"/>
    </xf>
    <xf numFmtId="49" fontId="7" fillId="6" borderId="4" applyNumberFormat="1" applyFont="1" applyFill="1" applyBorder="1" applyAlignment="1" applyProtection="0">
      <alignment horizontal="center" vertical="center" wrapText="1"/>
    </xf>
    <xf numFmtId="49" fontId="7" fillId="6" borderId="5" applyNumberFormat="1" applyFont="1" applyFill="1" applyBorder="1" applyAlignment="1" applyProtection="0">
      <alignment horizontal="center" vertical="center" wrapText="1"/>
    </xf>
    <xf numFmtId="0" fontId="7" fillId="6" borderId="6" applyNumberFormat="0" applyFont="1" applyFill="1" applyBorder="1" applyAlignment="1" applyProtection="0">
      <alignment horizontal="center" vertical="center" wrapText="1"/>
    </xf>
    <xf numFmtId="0" fontId="0" fillId="4" borderId="7" applyNumberFormat="0" applyFont="1" applyFill="1" applyBorder="1" applyAlignment="1" applyProtection="0">
      <alignment vertical="bottom"/>
    </xf>
    <xf numFmtId="0" fontId="8" fillId="4" borderId="8" applyNumberFormat="0" applyFont="1" applyFill="1" applyBorder="1" applyAlignment="1" applyProtection="0">
      <alignment horizontal="left" vertical="bottom" wrapText="1"/>
    </xf>
    <xf numFmtId="0" fontId="9" fillId="4" borderId="9" applyNumberFormat="0" applyFont="1" applyFill="1" applyBorder="1" applyAlignment="1" applyProtection="0">
      <alignment vertical="bottom" wrapText="1"/>
    </xf>
    <xf numFmtId="0" fontId="9" fillId="4" borderId="10" applyNumberFormat="0" applyFont="1" applyFill="1" applyBorder="1" applyAlignment="1" applyProtection="0">
      <alignment vertical="bottom" wrapText="1"/>
    </xf>
    <xf numFmtId="49" fontId="10" fillId="4" borderId="11" applyNumberFormat="1" applyFont="1" applyFill="1" applyBorder="1" applyAlignment="1" applyProtection="0">
      <alignment horizontal="left" vertical="center" wrapText="1"/>
    </xf>
    <xf numFmtId="0" fontId="10" fillId="4" borderId="12" applyNumberFormat="0" applyFont="1" applyFill="1" applyBorder="1" applyAlignment="1" applyProtection="0">
      <alignment vertical="center" wrapText="1"/>
    </xf>
    <xf numFmtId="0" fontId="10" fillId="4" borderId="13" applyNumberFormat="0" applyFont="1" applyFill="1" applyBorder="1" applyAlignment="1" applyProtection="0">
      <alignment vertical="center" wrapText="1"/>
    </xf>
    <xf numFmtId="49" fontId="11" fillId="4" borderId="8" applyNumberFormat="1" applyFont="1" applyFill="1" applyBorder="1" applyAlignment="1" applyProtection="0">
      <alignment horizontal="left" vertical="bottom" wrapText="1"/>
    </xf>
    <xf numFmtId="0" fontId="0" fillId="4" borderId="9" applyNumberFormat="0" applyFont="1" applyFill="1" applyBorder="1" applyAlignment="1" applyProtection="0">
      <alignment vertical="bottom" wrapText="1"/>
    </xf>
    <xf numFmtId="0" fontId="0" fillId="4" borderId="10" applyNumberFormat="0" applyFont="1" applyFill="1" applyBorder="1" applyAlignment="1" applyProtection="0">
      <alignment vertical="bottom" wrapText="1"/>
    </xf>
    <xf numFmtId="49" fontId="13" fillId="4" borderId="14" applyNumberFormat="1" applyFont="1" applyFill="1" applyBorder="1" applyAlignment="1" applyProtection="0">
      <alignment horizontal="left" vertical="top" wrapText="1"/>
    </xf>
    <xf numFmtId="0" fontId="0" fillId="4" borderId="15" applyNumberFormat="0" applyFont="1" applyFill="1" applyBorder="1" applyAlignment="1" applyProtection="0">
      <alignment vertical="bottom" wrapText="1"/>
    </xf>
    <xf numFmtId="0" fontId="0" fillId="4" borderId="16" applyNumberFormat="0" applyFont="1" applyFill="1" applyBorder="1" applyAlignment="1" applyProtection="0">
      <alignment vertical="bottom" wrapText="1"/>
    </xf>
    <xf numFmtId="0" fontId="0" fillId="4" borderId="17" applyNumberFormat="0" applyFont="1" applyFill="1" applyBorder="1" applyAlignment="1" applyProtection="0">
      <alignment vertical="bottom"/>
    </xf>
    <xf numFmtId="49" fontId="15" fillId="7" borderId="18" applyNumberFormat="1" applyFont="1" applyFill="1" applyBorder="1" applyAlignment="1" applyProtection="0">
      <alignment horizontal="center" vertical="center" wrapText="1"/>
    </xf>
    <xf numFmtId="0" fontId="15" fillId="4" borderId="19" applyNumberFormat="0" applyFont="1" applyFill="1" applyBorder="1" applyAlignment="1" applyProtection="0">
      <alignment horizontal="center" vertical="bottom" wrapText="1"/>
    </xf>
    <xf numFmtId="0" fontId="15" fillId="4" borderId="20" applyNumberFormat="0" applyFont="1" applyFill="1" applyBorder="1" applyAlignment="1" applyProtection="0">
      <alignment horizontal="center" vertical="bottom" wrapText="1"/>
    </xf>
    <xf numFmtId="0" fontId="15" fillId="4" borderId="21" applyNumberFormat="0" applyFont="1" applyFill="1" applyBorder="1" applyAlignment="1" applyProtection="0">
      <alignment horizontal="left" vertical="bottom" wrapText="1"/>
    </xf>
    <xf numFmtId="0" fontId="9" fillId="4" borderId="22" applyNumberFormat="0" applyFont="1" applyFill="1" applyBorder="1" applyAlignment="1" applyProtection="0">
      <alignment vertical="bottom" wrapText="1"/>
    </xf>
    <xf numFmtId="0" fontId="9" fillId="4" borderId="23" applyNumberFormat="0" applyFont="1" applyFill="1" applyBorder="1" applyAlignment="1" applyProtection="0">
      <alignment vertical="bottom" wrapText="1"/>
    </xf>
    <xf numFmtId="0" fontId="0" fillId="4" borderId="24" applyNumberFormat="0" applyFont="1" applyFill="1" applyBorder="1" applyAlignment="1" applyProtection="0">
      <alignment vertical="bottom"/>
    </xf>
    <xf numFmtId="0" fontId="0" fillId="4" borderId="9" applyNumberFormat="0" applyFont="1" applyFill="1" applyBorder="1" applyAlignment="1" applyProtection="0">
      <alignment vertical="bottom"/>
    </xf>
    <xf numFmtId="0" fontId="0" fillId="4" borderId="25" applyNumberFormat="0" applyFont="1" applyFill="1" applyBorder="1" applyAlignment="1" applyProtection="0">
      <alignment vertical="bottom"/>
    </xf>
    <xf numFmtId="0" fontId="0" fillId="4" borderId="26" applyNumberFormat="0" applyFont="1" applyFill="1" applyBorder="1" applyAlignment="1" applyProtection="0">
      <alignment vertical="bottom"/>
    </xf>
    <xf numFmtId="0" fontId="0" fillId="4" borderId="27" applyNumberFormat="0" applyFont="1" applyFill="1" applyBorder="1" applyAlignment="1" applyProtection="0">
      <alignment vertical="bottom"/>
    </xf>
    <xf numFmtId="0" fontId="0" fillId="4" borderId="28" applyNumberFormat="0" applyFont="1" applyFill="1" applyBorder="1" applyAlignment="1" applyProtection="0">
      <alignment vertical="bottom"/>
    </xf>
    <xf numFmtId="0" fontId="0" fillId="4" borderId="29" applyNumberFormat="0" applyFont="1" applyFill="1" applyBorder="1" applyAlignment="1" applyProtection="0">
      <alignment vertical="bottom"/>
    </xf>
    <xf numFmtId="0" fontId="0" fillId="4" borderId="30" applyNumberFormat="0" applyFont="1" applyFill="1" applyBorder="1" applyAlignment="1" applyProtection="0">
      <alignment vertical="bottom"/>
    </xf>
    <xf numFmtId="0" fontId="0" applyNumberFormat="1" applyFont="1" applyFill="0" applyBorder="0" applyAlignment="1" applyProtection="0">
      <alignment vertical="bottom"/>
    </xf>
    <xf numFmtId="49" fontId="7" fillId="6" borderId="31" applyNumberFormat="1" applyFont="1" applyFill="1" applyBorder="1" applyAlignment="1" applyProtection="0">
      <alignment horizontal="center" vertical="center" wrapText="1"/>
    </xf>
    <xf numFmtId="49" fontId="16" fillId="6" borderId="8" applyNumberFormat="1" applyFont="1" applyFill="1" applyBorder="1" applyAlignment="1" applyProtection="0">
      <alignment horizontal="center" vertical="center"/>
    </xf>
    <xf numFmtId="0" fontId="17" fillId="6" borderId="9" applyNumberFormat="0" applyFont="1" applyFill="1" applyBorder="1" applyAlignment="1" applyProtection="0">
      <alignment vertical="bottom"/>
    </xf>
    <xf numFmtId="0" fontId="17" fillId="6" borderId="26" applyNumberFormat="0" applyFont="1" applyFill="1" applyBorder="1" applyAlignment="1" applyProtection="0">
      <alignment vertical="bottom"/>
    </xf>
    <xf numFmtId="0" fontId="0" fillId="6" borderId="25" applyNumberFormat="0" applyFont="1" applyFill="1" applyBorder="1" applyAlignment="1" applyProtection="0">
      <alignment vertical="bottom"/>
    </xf>
    <xf numFmtId="49" fontId="18" fillId="6" borderId="11" applyNumberFormat="1" applyFont="1" applyFill="1" applyBorder="1" applyAlignment="1" applyProtection="0">
      <alignment horizontal="right" vertical="center"/>
    </xf>
    <xf numFmtId="0" fontId="17" fillId="6" borderId="12" applyNumberFormat="0" applyFont="1" applyFill="1" applyBorder="1" applyAlignment="1" applyProtection="0">
      <alignment vertical="bottom"/>
    </xf>
    <xf numFmtId="0" fontId="0" fillId="6" borderId="32" applyNumberFormat="0" applyFont="1" applyFill="1" applyBorder="1" applyAlignment="1" applyProtection="0">
      <alignment vertical="bottom"/>
    </xf>
    <xf numFmtId="49" fontId="19" fillId="7" borderId="33" applyNumberFormat="1" applyFont="1" applyFill="1" applyBorder="1" applyAlignment="1" applyProtection="0">
      <alignment horizontal="left" vertical="center" wrapText="1"/>
    </xf>
    <xf numFmtId="0" fontId="21" fillId="7" borderId="34" applyNumberFormat="0" applyFont="1" applyFill="1" applyBorder="1" applyAlignment="1" applyProtection="0">
      <alignment horizontal="left" vertical="center" wrapText="1"/>
    </xf>
    <xf numFmtId="0" fontId="21" fillId="7" borderId="6" applyNumberFormat="0" applyFont="1" applyFill="1" applyBorder="1" applyAlignment="1" applyProtection="0">
      <alignment horizontal="left" vertical="center" wrapText="1"/>
    </xf>
    <xf numFmtId="49" fontId="22" fillId="4" borderId="33" applyNumberFormat="1" applyFont="1" applyFill="1" applyBorder="1" applyAlignment="1" applyProtection="0">
      <alignment horizontal="left" vertical="center" wrapText="1"/>
    </xf>
    <xf numFmtId="0" fontId="22" fillId="4" borderId="34" applyNumberFormat="0" applyFont="1" applyFill="1" applyBorder="1" applyAlignment="1" applyProtection="0">
      <alignment horizontal="left" vertical="center" wrapText="1"/>
    </xf>
    <xf numFmtId="0" fontId="22" fillId="4" borderId="6" applyNumberFormat="0" applyFont="1" applyFill="1" applyBorder="1" applyAlignment="1" applyProtection="0">
      <alignment horizontal="left" vertical="center" wrapText="1"/>
    </xf>
    <xf numFmtId="49" fontId="24" fillId="4" borderId="33" applyNumberFormat="1" applyFont="1" applyFill="1" applyBorder="1" applyAlignment="1" applyProtection="0">
      <alignment horizontal="justify" vertical="center" wrapText="1"/>
    </xf>
    <xf numFmtId="0" fontId="24" fillId="4" borderId="34" applyNumberFormat="0" applyFont="1" applyFill="1" applyBorder="1" applyAlignment="1" applyProtection="0">
      <alignment horizontal="justify" vertical="center"/>
    </xf>
    <xf numFmtId="0" fontId="24" fillId="4" borderId="6" applyNumberFormat="0" applyFont="1" applyFill="1" applyBorder="1" applyAlignment="1" applyProtection="0">
      <alignment horizontal="justify" vertical="center"/>
    </xf>
    <xf numFmtId="49" fontId="24" fillId="4" borderId="8" applyNumberFormat="1" applyFont="1" applyFill="1" applyBorder="1" applyAlignment="1" applyProtection="0">
      <alignment horizontal="justify" vertical="center" wrapText="1"/>
    </xf>
    <xf numFmtId="0" fontId="24" fillId="4" borderId="9" applyNumberFormat="0" applyFont="1" applyFill="1" applyBorder="1" applyAlignment="1" applyProtection="0">
      <alignment horizontal="justify" vertical="center"/>
    </xf>
    <xf numFmtId="0" fontId="24" fillId="4" borderId="10" applyNumberFormat="0" applyFont="1" applyFill="1" applyBorder="1" applyAlignment="1" applyProtection="0">
      <alignment horizontal="justify" vertical="center"/>
    </xf>
    <xf numFmtId="49" fontId="25" fillId="4" borderId="35" applyNumberFormat="1" applyFont="1" applyFill="1" applyBorder="1" applyAlignment="1" applyProtection="0">
      <alignment horizontal="justify" vertical="center" wrapText="1"/>
    </xf>
    <xf numFmtId="0" fontId="24" fillId="4" borderId="26" applyNumberFormat="0" applyFont="1" applyFill="1" applyBorder="1" applyAlignment="1" applyProtection="0">
      <alignment horizontal="justify" vertical="center"/>
    </xf>
    <xf numFmtId="0" fontId="24" fillId="4" borderId="36" applyNumberFormat="0" applyFont="1" applyFill="1" applyBorder="1" applyAlignment="1" applyProtection="0">
      <alignment horizontal="justify" vertical="center"/>
    </xf>
    <xf numFmtId="49" fontId="24" fillId="4" borderId="35" applyNumberFormat="1" applyFont="1" applyFill="1" applyBorder="1" applyAlignment="1" applyProtection="0">
      <alignment horizontal="justify" vertical="center" wrapText="1"/>
    </xf>
    <xf numFmtId="0" fontId="26" fillId="4" borderId="26" applyNumberFormat="0" applyFont="1" applyFill="1" applyBorder="1" applyAlignment="1" applyProtection="0">
      <alignment horizontal="justify" vertical="center" wrapText="1"/>
    </xf>
    <xf numFmtId="0" fontId="26" fillId="4" borderId="36" applyNumberFormat="0" applyFont="1" applyFill="1" applyBorder="1" applyAlignment="1" applyProtection="0">
      <alignment horizontal="justify" vertical="center" wrapText="1"/>
    </xf>
    <xf numFmtId="0" fontId="0" fillId="4" borderId="37" applyNumberFormat="0" applyFont="1" applyFill="1" applyBorder="1" applyAlignment="1" applyProtection="0">
      <alignment vertical="bottom"/>
    </xf>
    <xf numFmtId="49" fontId="20" fillId="7" borderId="11" applyNumberFormat="1" applyFont="1" applyFill="1" applyBorder="1" applyAlignment="1" applyProtection="0">
      <alignment horizontal="justify" vertical="center" wrapText="1"/>
    </xf>
    <xf numFmtId="0" fontId="22" fillId="7" borderId="12" applyNumberFormat="0" applyFont="1" applyFill="1" applyBorder="1" applyAlignment="1" applyProtection="0">
      <alignment horizontal="justify" vertical="center"/>
    </xf>
    <xf numFmtId="0" fontId="22" fillId="7" borderId="13" applyNumberFormat="0" applyFont="1" applyFill="1" applyBorder="1" applyAlignment="1" applyProtection="0">
      <alignment horizontal="justify" vertical="center"/>
    </xf>
    <xf numFmtId="0" fontId="0" applyNumberFormat="1" applyFont="1" applyFill="0" applyBorder="0" applyAlignment="1" applyProtection="0">
      <alignment vertical="bottom"/>
    </xf>
    <xf numFmtId="49" fontId="0" fillId="4" borderId="38" applyNumberFormat="1" applyFont="1" applyFill="1" applyBorder="1" applyAlignment="1" applyProtection="0">
      <alignment vertical="bottom"/>
    </xf>
    <xf numFmtId="49" fontId="0" fillId="4" borderId="39" applyNumberFormat="1" applyFont="1" applyFill="1" applyBorder="1" applyAlignment="1" applyProtection="0">
      <alignment vertical="bottom"/>
    </xf>
    <xf numFmtId="49" fontId="0" fillId="4" borderId="39" applyNumberFormat="1" applyFont="1" applyFill="1" applyBorder="1" applyAlignment="1" applyProtection="0">
      <alignment horizontal="center" vertical="bottom"/>
    </xf>
    <xf numFmtId="49" fontId="0" fillId="4" borderId="40" applyNumberFormat="1" applyFont="1" applyFill="1" applyBorder="1" applyAlignment="1" applyProtection="0">
      <alignment vertical="bottom"/>
    </xf>
    <xf numFmtId="59" fontId="0" fillId="4" borderId="24" applyNumberFormat="1" applyFont="1" applyFill="1" applyBorder="1" applyAlignment="1" applyProtection="0">
      <alignment vertical="bottom"/>
    </xf>
    <xf numFmtId="3" fontId="0" fillId="4" borderId="26" applyNumberFormat="1" applyFont="1" applyFill="1" applyBorder="1" applyAlignment="1" applyProtection="0">
      <alignment vertical="bottom"/>
    </xf>
    <xf numFmtId="4" fontId="0" fillId="4" borderId="26" applyNumberFormat="1" applyFont="1" applyFill="1" applyBorder="1" applyAlignment="1" applyProtection="0">
      <alignment vertical="bottom"/>
    </xf>
    <xf numFmtId="49" fontId="0" fillId="4" borderId="26" applyNumberFormat="1" applyFont="1" applyFill="1" applyBorder="1" applyAlignment="1" applyProtection="0">
      <alignment vertical="bottom"/>
    </xf>
    <xf numFmtId="14" fontId="0" fillId="4" borderId="26" applyNumberFormat="1" applyFont="1" applyFill="1" applyBorder="1" applyAlignment="1" applyProtection="0">
      <alignment vertical="bottom"/>
    </xf>
    <xf numFmtId="3" fontId="0" fillId="4" borderId="27" applyNumberFormat="1" applyFont="1" applyFill="1" applyBorder="1" applyAlignment="1" applyProtection="0">
      <alignment vertical="bottom"/>
    </xf>
    <xf numFmtId="2" fontId="0" fillId="4" borderId="26" applyNumberFormat="1" applyFont="1" applyFill="1" applyBorder="1" applyAlignment="1" applyProtection="0">
      <alignment vertical="bottom"/>
    </xf>
    <xf numFmtId="0" fontId="0" fillId="4" borderId="26" applyNumberFormat="1" applyFont="1" applyFill="1" applyBorder="1" applyAlignment="1" applyProtection="0">
      <alignment vertical="bottom"/>
    </xf>
    <xf numFmtId="59" fontId="0" fillId="4" borderId="28" applyNumberFormat="1" applyFont="1" applyFill="1" applyBorder="1" applyAlignment="1" applyProtection="0">
      <alignment vertical="bottom"/>
    </xf>
    <xf numFmtId="0" fontId="0" fillId="4" borderId="29" applyNumberFormat="1" applyFont="1" applyFill="1" applyBorder="1" applyAlignment="1" applyProtection="0">
      <alignment vertical="bottom"/>
    </xf>
    <xf numFmtId="4" fontId="0" fillId="4" borderId="29" applyNumberFormat="1" applyFont="1" applyFill="1" applyBorder="1" applyAlignment="1" applyProtection="0">
      <alignment vertical="bottom"/>
    </xf>
    <xf numFmtId="0" fontId="0" applyNumberFormat="1" applyFont="1" applyFill="0" applyBorder="0" applyAlignment="1" applyProtection="0">
      <alignment vertical="bottom"/>
    </xf>
    <xf numFmtId="3" fontId="0" fillId="4" borderId="30"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24" applyNumberFormat="1" applyFont="1" applyFill="1" applyBorder="1" applyAlignment="1" applyProtection="0">
      <alignment vertical="bottom"/>
    </xf>
    <xf numFmtId="0" fontId="0" fillId="4" borderId="28" applyNumberFormat="1" applyFont="1" applyFill="1" applyBorder="1" applyAlignment="1" applyProtection="0">
      <alignment vertical="bottom"/>
    </xf>
    <xf numFmtId="3" fontId="0" fillId="4" borderId="29" applyNumberFormat="1" applyFont="1" applyFill="1" applyBorder="1" applyAlignment="1" applyProtection="0">
      <alignment vertical="bottom"/>
    </xf>
    <xf numFmtId="0" fontId="0" applyNumberFormat="1" applyFont="1" applyFill="0" applyBorder="0" applyAlignment="1" applyProtection="0">
      <alignment vertical="bottom"/>
    </xf>
    <xf numFmtId="2" fontId="0" fillId="4" borderId="29" applyNumberFormat="1" applyFont="1" applyFill="1" applyBorder="1" applyAlignment="1" applyProtection="0">
      <alignment vertical="bottom"/>
    </xf>
    <xf numFmtId="49" fontId="0" fillId="4" borderId="29"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41" applyNumberFormat="1" applyFont="1" applyFill="1" applyBorder="1" applyAlignment="1" applyProtection="0">
      <alignment vertical="bottom"/>
    </xf>
    <xf numFmtId="0" fontId="0" borderId="41" applyNumberFormat="1" applyFont="1" applyFill="0" applyBorder="1" applyAlignment="1" applyProtection="0">
      <alignment vertical="bottom"/>
    </xf>
    <xf numFmtId="0" fontId="0" fillId="6" borderId="31" applyNumberFormat="0" applyFont="1" applyFill="1" applyBorder="1" applyAlignment="1" applyProtection="0">
      <alignment vertical="bottom"/>
    </xf>
    <xf numFmtId="0" fontId="0" fillId="7" borderId="42" applyNumberFormat="0" applyFont="1" applyFill="1" applyBorder="1" applyAlignment="1" applyProtection="0">
      <alignment vertical="bottom"/>
    </xf>
    <xf numFmtId="49" fontId="27" fillId="7" borderId="42" applyNumberFormat="1" applyFont="1" applyFill="1" applyBorder="1" applyAlignment="1" applyProtection="0">
      <alignment horizontal="right" vertical="center"/>
    </xf>
    <xf numFmtId="0" fontId="27" fillId="7" borderId="43" applyNumberFormat="1" applyFont="1" applyFill="1" applyBorder="1" applyAlignment="1" applyProtection="0">
      <alignment horizontal="center" vertical="center"/>
    </xf>
    <xf numFmtId="0" fontId="28" fillId="4" borderId="9" applyNumberFormat="0" applyFont="1" applyFill="1" applyBorder="1" applyAlignment="1" applyProtection="0">
      <alignment horizontal="center" vertical="center" wrapText="1"/>
    </xf>
    <xf numFmtId="0" fontId="18" fillId="4" borderId="9" applyNumberFormat="0" applyFont="1" applyFill="1" applyBorder="1" applyAlignment="1" applyProtection="0">
      <alignment horizontal="center" vertical="center" wrapText="1"/>
    </xf>
    <xf numFmtId="0" fontId="18" fillId="4" borderId="26" applyNumberFormat="0" applyFont="1" applyFill="1" applyBorder="1" applyAlignment="1" applyProtection="0">
      <alignment horizontal="center" vertical="center" wrapText="1"/>
    </xf>
    <xf numFmtId="0" fontId="0" fillId="4" borderId="26" applyNumberFormat="0" applyFont="1" applyFill="1" applyBorder="1" applyAlignment="1" applyProtection="0">
      <alignment vertical="bottom" wrapText="1"/>
    </xf>
    <xf numFmtId="0" fontId="18" fillId="4" borderId="10" applyNumberFormat="0" applyFont="1" applyFill="1" applyBorder="1" applyAlignment="1" applyProtection="0">
      <alignment horizontal="center" vertical="center" wrapText="1"/>
    </xf>
    <xf numFmtId="49" fontId="29" fillId="4" borderId="26" applyNumberFormat="1" applyFont="1" applyFill="1" applyBorder="1" applyAlignment="1" applyProtection="0">
      <alignment horizontal="right" vertical="top"/>
    </xf>
    <xf numFmtId="49" fontId="0" fillId="4" borderId="12" applyNumberFormat="1" applyFont="1" applyFill="1" applyBorder="1" applyAlignment="1" applyProtection="0">
      <alignment horizontal="center" vertical="bottom" wrapText="1"/>
    </xf>
    <xf numFmtId="49" fontId="29" fillId="4" borderId="26" applyNumberFormat="1" applyFont="1" applyFill="1" applyBorder="1" applyAlignment="1" applyProtection="0">
      <alignment horizontal="center" vertical="center" wrapText="1"/>
    </xf>
    <xf numFmtId="0" fontId="29" fillId="4" borderId="26" applyNumberFormat="0" applyFont="1" applyFill="1" applyBorder="1" applyAlignment="1" applyProtection="0">
      <alignment horizontal="center" vertical="center" wrapText="1"/>
    </xf>
    <xf numFmtId="0" fontId="0" fillId="4" borderId="26" applyNumberFormat="0" applyFont="1" applyFill="1" applyBorder="1" applyAlignment="1" applyProtection="0">
      <alignment horizontal="center" vertical="center" wrapText="1"/>
    </xf>
    <xf numFmtId="49" fontId="0" fillId="4" borderId="26" applyNumberFormat="1" applyFont="1" applyFill="1" applyBorder="1" applyAlignment="1" applyProtection="0">
      <alignment vertical="center"/>
    </xf>
    <xf numFmtId="0" fontId="0" fillId="4" borderId="34" applyNumberFormat="1" applyFont="1" applyFill="1" applyBorder="1" applyAlignment="1" applyProtection="0">
      <alignment horizontal="center" vertical="center"/>
    </xf>
    <xf numFmtId="0" fontId="30" fillId="4" borderId="26" applyNumberFormat="0" applyFont="1" applyFill="1" applyBorder="1" applyAlignment="1" applyProtection="0">
      <alignment horizontal="center" vertical="center" wrapText="1"/>
    </xf>
    <xf numFmtId="49" fontId="30" fillId="4" borderId="26" applyNumberFormat="1" applyFont="1" applyFill="1" applyBorder="1" applyAlignment="1" applyProtection="0">
      <alignment horizontal="right" vertical="center"/>
    </xf>
    <xf numFmtId="0" fontId="0" fillId="4" borderId="26" applyNumberFormat="0" applyFont="1" applyFill="1" applyBorder="1" applyAlignment="1" applyProtection="0">
      <alignment horizontal="right" vertical="center"/>
    </xf>
    <xf numFmtId="14" fontId="31" borderId="12" applyNumberFormat="1" applyFont="1" applyFill="0" applyBorder="1" applyAlignment="1" applyProtection="0">
      <alignment horizontal="center" vertical="center"/>
    </xf>
    <xf numFmtId="49" fontId="30" fillId="4" borderId="26" applyNumberFormat="1" applyFont="1" applyFill="1" applyBorder="1" applyAlignment="1" applyProtection="0">
      <alignment horizontal="center" vertical="center" wrapText="1"/>
    </xf>
    <xf numFmtId="0" fontId="32" fillId="4" borderId="26" applyNumberFormat="0" applyFont="1" applyFill="1" applyBorder="1" applyAlignment="1" applyProtection="0">
      <alignment vertical="bottom"/>
    </xf>
    <xf numFmtId="0" fontId="32" fillId="4" borderId="26" applyNumberFormat="0" applyFont="1" applyFill="1" applyBorder="1" applyAlignment="1" applyProtection="0">
      <alignment horizontal="center" vertical="center" wrapText="1"/>
    </xf>
    <xf numFmtId="0" fontId="11" fillId="4" borderId="26" applyNumberFormat="0" applyFont="1" applyFill="1" applyBorder="1" applyAlignment="1" applyProtection="0">
      <alignment horizontal="center" vertical="center" wrapText="1"/>
    </xf>
    <xf numFmtId="0" fontId="11" fillId="4" borderId="9" applyNumberFormat="0" applyFont="1" applyFill="1" applyBorder="1" applyAlignment="1" applyProtection="0">
      <alignment horizontal="center" vertical="center" wrapText="1"/>
    </xf>
    <xf numFmtId="49" fontId="22" fillId="4" borderId="36" applyNumberFormat="1" applyFont="1" applyFill="1" applyBorder="1" applyAlignment="1" applyProtection="0">
      <alignment horizontal="right" vertical="center"/>
    </xf>
    <xf numFmtId="49" fontId="19" borderId="11" applyNumberFormat="1" applyFont="1" applyFill="0" applyBorder="1" applyAlignment="1" applyProtection="0">
      <alignment horizontal="left" vertical="center"/>
    </xf>
    <xf numFmtId="0" fontId="0" borderId="12" applyNumberFormat="0" applyFont="1" applyFill="0" applyBorder="1" applyAlignment="1" applyProtection="0">
      <alignment horizontal="left" vertical="center"/>
    </xf>
    <xf numFmtId="0" fontId="0" borderId="13" applyNumberFormat="0" applyFont="1" applyFill="0" applyBorder="1" applyAlignment="1" applyProtection="0">
      <alignment horizontal="left" vertical="center"/>
    </xf>
    <xf numFmtId="0" fontId="23" fillId="4" borderId="26" applyNumberFormat="0" applyFont="1" applyFill="1" applyBorder="1" applyAlignment="1" applyProtection="0">
      <alignment horizontal="right" vertical="bottom"/>
    </xf>
    <xf numFmtId="0" fontId="22" fillId="4" borderId="9" applyNumberFormat="0" applyFont="1" applyFill="1" applyBorder="1" applyAlignment="1" applyProtection="0">
      <alignment horizontal="right" vertical="bottom"/>
    </xf>
    <xf numFmtId="0" fontId="27" fillId="4" borderId="9" applyNumberFormat="0" applyFont="1" applyFill="1" applyBorder="1" applyAlignment="1" applyProtection="0">
      <alignment horizontal="left" vertical="bottom"/>
    </xf>
    <xf numFmtId="49" fontId="19" borderId="44" applyNumberFormat="1" applyFont="1" applyFill="0" applyBorder="1" applyAlignment="1" applyProtection="0">
      <alignment horizontal="center" vertical="center"/>
    </xf>
    <xf numFmtId="49" fontId="22" fillId="4" borderId="45" applyNumberFormat="1" applyFont="1" applyFill="1" applyBorder="1" applyAlignment="1" applyProtection="0">
      <alignment horizontal="right" vertical="center"/>
    </xf>
    <xf numFmtId="0" fontId="0" fillId="4" borderId="12" applyNumberFormat="0" applyFont="1" applyFill="1" applyBorder="1" applyAlignment="1" applyProtection="0">
      <alignment horizontal="left" vertical="center"/>
    </xf>
    <xf numFmtId="0" fontId="0" fillId="4" borderId="13" applyNumberFormat="0" applyFont="1" applyFill="1" applyBorder="1" applyAlignment="1" applyProtection="0">
      <alignment horizontal="left" vertical="center"/>
    </xf>
    <xf numFmtId="0" fontId="23" fillId="4" borderId="9" applyNumberFormat="0" applyFont="1" applyFill="1" applyBorder="1" applyAlignment="1" applyProtection="0">
      <alignment horizontal="right" vertical="bottom"/>
    </xf>
    <xf numFmtId="49" fontId="27" fillId="4" borderId="26" applyNumberFormat="1" applyFont="1" applyFill="1" applyBorder="1" applyAlignment="1" applyProtection="0">
      <alignment horizontal="left" vertical="bottom"/>
    </xf>
    <xf numFmtId="0" fontId="27" fillId="4" borderId="26" applyNumberFormat="0" applyFont="1" applyFill="1" applyBorder="1" applyAlignment="1" applyProtection="0">
      <alignment horizontal="left" vertical="bottom"/>
    </xf>
    <xf numFmtId="0" fontId="27" fillId="4" borderId="46" applyNumberFormat="0" applyFont="1" applyFill="1" applyBorder="1" applyAlignment="1" applyProtection="0">
      <alignment horizontal="left" vertical="bottom"/>
    </xf>
    <xf numFmtId="0" fontId="0" borderId="13" applyNumberFormat="0" applyFont="1" applyFill="0" applyBorder="1" applyAlignment="1" applyProtection="0">
      <alignment vertical="bottom"/>
    </xf>
    <xf numFmtId="49" fontId="19" borderId="47" applyNumberFormat="1" applyFont="1" applyFill="0" applyBorder="1" applyAlignment="1" applyProtection="0">
      <alignment horizontal="center" vertical="center"/>
    </xf>
    <xf numFmtId="0" fontId="27" fillId="4" borderId="48" applyNumberFormat="0" applyFont="1" applyFill="1" applyBorder="1" applyAlignment="1" applyProtection="0">
      <alignment horizontal="left" vertical="bottom"/>
    </xf>
    <xf numFmtId="49" fontId="27" fillId="4" borderId="9" applyNumberFormat="1" applyFont="1" applyFill="1" applyBorder="1" applyAlignment="1" applyProtection="0">
      <alignment horizontal="left" vertical="bottom"/>
    </xf>
    <xf numFmtId="49" fontId="19" borderId="11" applyNumberFormat="1" applyFont="1" applyFill="0" applyBorder="1" applyAlignment="1" applyProtection="0">
      <alignment horizontal="center" vertical="center"/>
    </xf>
    <xf numFmtId="49" fontId="34" fillId="4" borderId="35" applyNumberFormat="1" applyFont="1" applyFill="1" applyBorder="1" applyAlignment="1" applyProtection="0">
      <alignment horizontal="left" vertical="bottom" wrapText="1"/>
    </xf>
    <xf numFmtId="0" fontId="35" fillId="4" borderId="26" applyNumberFormat="0" applyFont="1" applyFill="1" applyBorder="1" applyAlignment="1" applyProtection="0">
      <alignment horizontal="left" vertical="bottom" wrapText="1"/>
    </xf>
    <xf numFmtId="0" fontId="36" fillId="4" borderId="26" applyNumberFormat="0" applyFont="1" applyFill="1" applyBorder="1" applyAlignment="1" applyProtection="0">
      <alignment vertical="bottom"/>
    </xf>
    <xf numFmtId="3" fontId="19" borderId="44" applyNumberFormat="1" applyFont="1" applyFill="0" applyBorder="1" applyAlignment="1" applyProtection="0">
      <alignment horizontal="center" vertical="center"/>
    </xf>
    <xf numFmtId="3" fontId="23" fillId="4" borderId="44" applyNumberFormat="1" applyFont="1" applyFill="1" applyBorder="1" applyAlignment="1" applyProtection="0">
      <alignment horizontal="center" vertical="center"/>
    </xf>
    <xf numFmtId="3" fontId="23" fillId="4" borderId="26" applyNumberFormat="1" applyFont="1" applyFill="1" applyBorder="1" applyAlignment="1" applyProtection="0">
      <alignment horizontal="left" vertical="center"/>
    </xf>
    <xf numFmtId="0" fontId="22" fillId="4" borderId="9" applyNumberFormat="0" applyFont="1" applyFill="1" applyBorder="1" applyAlignment="1" applyProtection="0">
      <alignment horizontal="left" vertical="center"/>
    </xf>
    <xf numFmtId="3" fontId="23" fillId="4" borderId="26" applyNumberFormat="1" applyFont="1" applyFill="1" applyBorder="1" applyAlignment="1" applyProtection="0">
      <alignment vertical="center"/>
    </xf>
    <xf numFmtId="0" fontId="23" fillId="4" borderId="26" applyNumberFormat="0" applyFont="1" applyFill="1" applyBorder="1" applyAlignment="1" applyProtection="0">
      <alignment vertical="center"/>
    </xf>
    <xf numFmtId="0" fontId="23" fillId="4" borderId="26" applyNumberFormat="0" applyFont="1" applyFill="1" applyBorder="1" applyAlignment="1" applyProtection="0">
      <alignment horizontal="left" vertical="center"/>
    </xf>
    <xf numFmtId="0" fontId="36" fillId="4" borderId="26" applyNumberFormat="0" applyFont="1" applyFill="1" applyBorder="1" applyAlignment="1" applyProtection="0">
      <alignment vertical="center"/>
    </xf>
    <xf numFmtId="3" fontId="23" fillId="4" borderId="9" applyNumberFormat="1" applyFont="1" applyFill="1" applyBorder="1" applyAlignment="1" applyProtection="0">
      <alignment horizontal="left" vertical="center"/>
    </xf>
    <xf numFmtId="49" fontId="37" fillId="8" borderId="44" applyNumberFormat="1" applyFont="1" applyFill="1" applyBorder="1" applyAlignment="1" applyProtection="0">
      <alignment horizontal="center" vertical="center"/>
    </xf>
    <xf numFmtId="49" fontId="22" fillId="4" borderId="26" applyNumberFormat="1" applyFont="1" applyFill="1" applyBorder="1" applyAlignment="1" applyProtection="0">
      <alignment horizontal="right" vertical="center"/>
    </xf>
    <xf numFmtId="0" fontId="0" fillId="4" borderId="26" applyNumberFormat="0" applyFont="1" applyFill="1" applyBorder="1" applyAlignment="1" applyProtection="0">
      <alignment horizontal="right" vertical="bottom"/>
    </xf>
    <xf numFmtId="0" fontId="0" fillId="4" borderId="36" applyNumberFormat="0" applyFont="1" applyFill="1" applyBorder="1" applyAlignment="1" applyProtection="0">
      <alignment horizontal="right" vertical="bottom"/>
    </xf>
    <xf numFmtId="0" fontId="36" fillId="4" borderId="12" applyNumberFormat="0" applyFont="1" applyFill="1" applyBorder="1" applyAlignment="1" applyProtection="0">
      <alignment vertical="center"/>
    </xf>
    <xf numFmtId="3" fontId="23" fillId="4" borderId="34" applyNumberFormat="1" applyFont="1" applyFill="1" applyBorder="1" applyAlignment="1" applyProtection="0">
      <alignment horizontal="left" vertical="center"/>
    </xf>
    <xf numFmtId="49" fontId="23" fillId="4" borderId="26" applyNumberFormat="1" applyFont="1" applyFill="1" applyBorder="1" applyAlignment="1" applyProtection="0">
      <alignment vertical="bottom"/>
    </xf>
    <xf numFmtId="3" fontId="23" fillId="4" borderId="26" applyNumberFormat="1" applyFont="1" applyFill="1" applyBorder="1" applyAlignment="1" applyProtection="0">
      <alignment horizontal="right" vertical="center"/>
    </xf>
    <xf numFmtId="0" fontId="22" fillId="4" borderId="26" applyNumberFormat="0" applyFont="1" applyFill="1" applyBorder="1" applyAlignment="1" applyProtection="0">
      <alignment horizontal="right" vertical="center"/>
    </xf>
    <xf numFmtId="49" fontId="23" fillId="4" borderId="26" applyNumberFormat="1" applyFont="1" applyFill="1" applyBorder="1" applyAlignment="1" applyProtection="0">
      <alignment horizontal="right" vertical="center"/>
    </xf>
    <xf numFmtId="4" fontId="11" borderId="33" applyNumberFormat="1" applyFont="1" applyFill="0" applyBorder="1" applyAlignment="1" applyProtection="0">
      <alignment horizontal="center" vertical="center"/>
    </xf>
    <xf numFmtId="0" fontId="22" fillId="4" borderId="6" applyNumberFormat="0" applyFont="1" applyFill="1" applyBorder="1" applyAlignment="1" applyProtection="0">
      <alignment horizontal="center" vertical="center"/>
    </xf>
    <xf numFmtId="49" fontId="38" fillId="5" borderId="42" applyNumberFormat="1" applyFont="1" applyFill="1" applyBorder="1" applyAlignment="1" applyProtection="0">
      <alignment horizontal="center" vertical="center" wrapText="1"/>
    </xf>
    <xf numFmtId="0" fontId="38" fillId="5" borderId="42" applyNumberFormat="0" applyFont="1" applyFill="1" applyBorder="1" applyAlignment="1" applyProtection="0">
      <alignment horizontal="center" vertical="center" wrapText="1"/>
    </xf>
    <xf numFmtId="49" fontId="39" fillId="5" borderId="42" applyNumberFormat="1" applyFont="1" applyFill="1" applyBorder="1" applyAlignment="1" applyProtection="0">
      <alignment horizontal="center" vertical="center" wrapText="1"/>
    </xf>
    <xf numFmtId="0" fontId="0" fillId="4" borderId="26" applyNumberFormat="1" applyFont="1" applyFill="1" applyBorder="1" applyAlignment="1" applyProtection="0">
      <alignment horizontal="right" vertical="center"/>
    </xf>
    <xf numFmtId="1" fontId="0" fillId="4" borderId="26" applyNumberFormat="1" applyFont="1" applyFill="1" applyBorder="1" applyAlignment="1" applyProtection="0">
      <alignment horizontal="right" vertical="center"/>
    </xf>
    <xf numFmtId="0" fontId="0" fillId="4" borderId="26" applyNumberFormat="0" applyFont="1" applyFill="1" applyBorder="1" applyAlignment="1" applyProtection="0">
      <alignment vertical="center"/>
    </xf>
    <xf numFmtId="49" fontId="26" fillId="4" borderId="49" applyNumberFormat="1" applyFont="1" applyFill="1" applyBorder="1" applyAlignment="1" applyProtection="0">
      <alignment horizontal="left" vertical="center" wrapText="1"/>
    </xf>
    <xf numFmtId="59" fontId="26" fillId="4" borderId="49" applyNumberFormat="1" applyFont="1" applyFill="1" applyBorder="1" applyAlignment="1" applyProtection="0">
      <alignment horizontal="center" vertical="center"/>
    </xf>
    <xf numFmtId="3" fontId="26" fillId="4" borderId="49" applyNumberFormat="1" applyFont="1" applyFill="1" applyBorder="1" applyAlignment="1" applyProtection="0">
      <alignment horizontal="right" vertical="center"/>
    </xf>
    <xf numFmtId="1" fontId="0" fillId="4" borderId="26" applyNumberFormat="1" applyFont="1" applyFill="1" applyBorder="1" applyAlignment="1" applyProtection="0">
      <alignment horizontal="right" vertical="bottom"/>
    </xf>
    <xf numFmtId="49" fontId="26" fillId="4" borderId="50" applyNumberFormat="1" applyFont="1" applyFill="1" applyBorder="1" applyAlignment="1" applyProtection="0">
      <alignment horizontal="left" vertical="center" wrapText="1"/>
    </xf>
    <xf numFmtId="59" fontId="26" fillId="4" borderId="50" applyNumberFormat="1" applyFont="1" applyFill="1" applyBorder="1" applyAlignment="1" applyProtection="0">
      <alignment horizontal="center" vertical="center"/>
    </xf>
    <xf numFmtId="3" fontId="26" fillId="4" borderId="50" applyNumberFormat="1" applyFont="1" applyFill="1" applyBorder="1" applyAlignment="1" applyProtection="0">
      <alignment horizontal="right" vertical="center"/>
    </xf>
    <xf numFmtId="49" fontId="26" fillId="4" borderId="49" applyNumberFormat="1" applyFont="1" applyFill="1" applyBorder="1" applyAlignment="1" applyProtection="0">
      <alignment horizontal="left" vertical="center"/>
    </xf>
    <xf numFmtId="49" fontId="26" fillId="4" borderId="51" applyNumberFormat="1" applyFont="1" applyFill="1" applyBorder="1" applyAlignment="1" applyProtection="0">
      <alignment horizontal="left" vertical="center"/>
    </xf>
    <xf numFmtId="59" fontId="26" fillId="4" borderId="51" applyNumberFormat="1" applyFont="1" applyFill="1" applyBorder="1" applyAlignment="1" applyProtection="0">
      <alignment horizontal="center" vertical="center"/>
    </xf>
    <xf numFmtId="3" fontId="26" fillId="4" borderId="51" applyNumberFormat="1" applyFont="1" applyFill="1" applyBorder="1" applyAlignment="1" applyProtection="0">
      <alignment horizontal="right" vertical="center"/>
    </xf>
    <xf numFmtId="49" fontId="26" fillId="4" borderId="50" applyNumberFormat="1" applyFont="1" applyFill="1" applyBorder="1" applyAlignment="1" applyProtection="0">
      <alignment horizontal="left" vertical="center"/>
    </xf>
    <xf numFmtId="49" fontId="26" fillId="4" borderId="42" applyNumberFormat="1" applyFont="1" applyFill="1" applyBorder="1" applyAlignment="1" applyProtection="0">
      <alignment horizontal="left" vertical="center" wrapText="1"/>
    </xf>
    <xf numFmtId="0" fontId="26" fillId="4" borderId="42" applyNumberFormat="0" applyFont="1" applyFill="1" applyBorder="1" applyAlignment="1" applyProtection="0">
      <alignment vertical="bottom" wrapText="1"/>
    </xf>
    <xf numFmtId="59" fontId="26" fillId="4" borderId="42" applyNumberFormat="1" applyFont="1" applyFill="1" applyBorder="1" applyAlignment="1" applyProtection="0">
      <alignment horizontal="center" vertical="center"/>
    </xf>
    <xf numFmtId="3" fontId="26" fillId="4" borderId="42" applyNumberFormat="1" applyFont="1" applyFill="1" applyBorder="1" applyAlignment="1" applyProtection="0">
      <alignment horizontal="right" vertical="center"/>
    </xf>
    <xf numFmtId="0" fontId="0" fillId="4" borderId="26" applyNumberFormat="1" applyFont="1" applyFill="1" applyBorder="1" applyAlignment="1" applyProtection="0">
      <alignment vertical="center"/>
    </xf>
    <xf numFmtId="49" fontId="26" fillId="4" borderId="51" applyNumberFormat="1" applyFont="1" applyFill="1" applyBorder="1" applyAlignment="1" applyProtection="0">
      <alignment horizontal="left" vertical="center" wrapText="1"/>
    </xf>
    <xf numFmtId="59" fontId="1" fillId="4" borderId="9" applyNumberFormat="1" applyFont="1" applyFill="1" applyBorder="1" applyAlignment="1" applyProtection="0">
      <alignment horizontal="center" vertical="center"/>
    </xf>
    <xf numFmtId="0" fontId="1" fillId="4" borderId="9" applyNumberFormat="0" applyFont="1" applyFill="1" applyBorder="1" applyAlignment="1" applyProtection="0">
      <alignment horizontal="left" vertical="top" wrapText="1"/>
    </xf>
    <xf numFmtId="3" fontId="1" fillId="4" borderId="9" applyNumberFormat="1" applyFont="1" applyFill="1" applyBorder="1" applyAlignment="1" applyProtection="0">
      <alignment horizontal="right" vertical="top"/>
    </xf>
    <xf numFmtId="0" fontId="23" fillId="4" borderId="36" applyNumberFormat="0" applyFont="1" applyFill="1" applyBorder="1" applyAlignment="1" applyProtection="0">
      <alignment horizontal="right" vertical="center"/>
    </xf>
    <xf numFmtId="49" fontId="19" borderId="12" applyNumberFormat="1" applyFont="1" applyFill="0" applyBorder="1" applyAlignment="1" applyProtection="0">
      <alignment horizontal="left" vertical="center"/>
    </xf>
    <xf numFmtId="49" fontId="19" borderId="13" applyNumberFormat="1" applyFont="1" applyFill="0" applyBorder="1" applyAlignment="1" applyProtection="0">
      <alignment horizontal="left" vertical="center"/>
    </xf>
    <xf numFmtId="0" fontId="1" fillId="4" borderId="35" applyNumberFormat="0" applyFont="1" applyFill="1" applyBorder="1" applyAlignment="1" applyProtection="0">
      <alignment horizontal="left" vertical="top" wrapText="1"/>
    </xf>
    <xf numFmtId="49" fontId="40" fillId="4" borderId="26" applyNumberFormat="1" applyFont="1" applyFill="1" applyBorder="1" applyAlignment="1" applyProtection="0">
      <alignment horizontal="center" vertical="top" wrapText="1"/>
    </xf>
    <xf numFmtId="0" fontId="40" fillId="4" borderId="26" applyNumberFormat="0" applyFont="1" applyFill="1" applyBorder="1" applyAlignment="1" applyProtection="0">
      <alignment horizontal="center" vertical="top" wrapText="1"/>
    </xf>
    <xf numFmtId="0" fontId="23" fillId="4" borderId="26" applyNumberFormat="0" applyFont="1" applyFill="1" applyBorder="1" applyAlignment="1" applyProtection="0">
      <alignment horizontal="right" vertical="center"/>
    </xf>
    <xf numFmtId="49" fontId="0" fillId="4" borderId="9" applyNumberFormat="1" applyFont="1" applyFill="1" applyBorder="1" applyAlignment="1" applyProtection="0">
      <alignment horizontal="left" vertical="bottom"/>
    </xf>
    <xf numFmtId="49" fontId="19" borderId="11" applyNumberFormat="1" applyFont="1" applyFill="0" applyBorder="1" applyAlignment="1" applyProtection="0">
      <alignment horizontal="left" vertical="center" wrapText="1"/>
    </xf>
    <xf numFmtId="0" fontId="0" borderId="13" applyNumberFormat="0" applyFont="1" applyFill="0" applyBorder="1" applyAlignment="1" applyProtection="0">
      <alignment vertical="center" wrapText="1"/>
    </xf>
    <xf numFmtId="49" fontId="1" fillId="4" borderId="35" applyNumberFormat="1" applyFont="1" applyFill="1" applyBorder="1" applyAlignment="1" applyProtection="0">
      <alignment horizontal="left" vertical="top" wrapText="1"/>
    </xf>
    <xf numFmtId="0" fontId="1" fillId="4" borderId="26" applyNumberFormat="0" applyFont="1" applyFill="1" applyBorder="1" applyAlignment="1" applyProtection="0">
      <alignment horizontal="left" vertical="top" wrapText="1"/>
    </xf>
    <xf numFmtId="59" fontId="1" fillId="4" borderId="26" applyNumberFormat="1" applyFont="1" applyFill="1" applyBorder="1" applyAlignment="1" applyProtection="0">
      <alignment horizontal="center" vertical="center"/>
    </xf>
    <xf numFmtId="49" fontId="1" fillId="4" borderId="9" applyNumberFormat="1" applyFont="1" applyFill="1" applyBorder="1" applyAlignment="1" applyProtection="0">
      <alignment horizontal="left" vertical="top" wrapText="1"/>
    </xf>
    <xf numFmtId="49" fontId="1" fillId="4" borderId="26" applyNumberFormat="1" applyFont="1" applyFill="1" applyBorder="1" applyAlignment="1" applyProtection="0">
      <alignment horizontal="left" vertical="top" wrapText="1"/>
    </xf>
    <xf numFmtId="0" fontId="1" fillId="4" borderId="12" applyNumberFormat="0" applyFont="1" applyFill="1" applyBorder="1" applyAlignment="1" applyProtection="0">
      <alignment horizontal="left" vertical="top" wrapText="1"/>
    </xf>
    <xf numFmtId="3" fontId="1" fillId="4" borderId="12" applyNumberFormat="1" applyFont="1" applyFill="1" applyBorder="1" applyAlignment="1" applyProtection="0">
      <alignment horizontal="right" vertical="top"/>
    </xf>
    <xf numFmtId="49" fontId="0" borderId="13" applyNumberFormat="1" applyFont="1" applyFill="0" applyBorder="1" applyAlignment="1" applyProtection="0">
      <alignment horizontal="left" vertical="center"/>
    </xf>
    <xf numFmtId="49" fontId="0" fillId="4" borderId="35" applyNumberFormat="1" applyFont="1" applyFill="1" applyBorder="1" applyAlignment="1" applyProtection="0">
      <alignment horizontal="left" vertical="bottom"/>
    </xf>
    <xf numFmtId="0" fontId="22" fillId="4" borderId="26" applyNumberFormat="0" applyFont="1" applyFill="1" applyBorder="1" applyAlignment="1" applyProtection="0">
      <alignment horizontal="right" vertical="top"/>
    </xf>
    <xf numFmtId="0" fontId="0" fillId="4" borderId="9" applyNumberFormat="0" applyFont="1" applyFill="1" applyBorder="1" applyAlignment="1" applyProtection="0">
      <alignment vertical="center"/>
    </xf>
    <xf numFmtId="49" fontId="0" fillId="4" borderId="26" applyNumberFormat="1" applyFont="1" applyFill="1" applyBorder="1" applyAlignment="1" applyProtection="0">
      <alignment horizontal="left" vertical="bottom"/>
    </xf>
    <xf numFmtId="3" fontId="25" fillId="4" borderId="26" applyNumberFormat="1" applyFont="1" applyFill="1" applyBorder="1" applyAlignment="1" applyProtection="0">
      <alignment horizontal="right" vertical="center"/>
    </xf>
    <xf numFmtId="0" fontId="0" fillId="4" borderId="36" applyNumberFormat="0" applyFont="1" applyFill="1" applyBorder="1" applyAlignment="1" applyProtection="0">
      <alignment vertical="center"/>
    </xf>
    <xf numFmtId="49" fontId="22" fillId="4" borderId="26" applyNumberFormat="1" applyFont="1" applyFill="1" applyBorder="1" applyAlignment="1" applyProtection="0">
      <alignment horizontal="center" vertical="top"/>
    </xf>
    <xf numFmtId="0" fontId="22" fillId="4" borderId="26" applyNumberFormat="0" applyFont="1" applyFill="1" applyBorder="1" applyAlignment="1" applyProtection="0">
      <alignment horizontal="center" vertical="top"/>
    </xf>
    <xf numFmtId="49" fontId="41" fillId="4" borderId="52" applyNumberFormat="1" applyFont="1" applyFill="1" applyBorder="1" applyAlignment="1" applyProtection="0">
      <alignment horizontal="center" vertical="center"/>
    </xf>
    <xf numFmtId="0" fontId="41" fillId="4" borderId="53" applyNumberFormat="0" applyFont="1" applyFill="1" applyBorder="1" applyAlignment="1" applyProtection="0">
      <alignment horizontal="center" vertical="center"/>
    </xf>
    <xf numFmtId="1" fontId="0" fillId="4" borderId="26" applyNumberFormat="1" applyFont="1" applyFill="1" applyBorder="1" applyAlignment="1" applyProtection="0">
      <alignment vertical="center"/>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center"/>
    </xf>
    <xf numFmtId="0" fontId="7" fillId="6" borderId="3" applyNumberFormat="0" applyFont="1" applyFill="1" applyBorder="1" applyAlignment="1" applyProtection="0">
      <alignment horizontal="center" vertical="center" wrapText="1"/>
    </xf>
    <xf numFmtId="49" fontId="7" fillId="6" borderId="54" applyNumberFormat="1" applyFont="1" applyFill="1" applyBorder="1" applyAlignment="1" applyProtection="0">
      <alignment horizontal="center" vertical="center" wrapText="1"/>
    </xf>
    <xf numFmtId="0" fontId="0" fillId="6" borderId="55" applyNumberFormat="0" applyFont="1" applyFill="1" applyBorder="1" applyAlignment="1" applyProtection="0">
      <alignment vertical="bottom"/>
    </xf>
    <xf numFmtId="0" fontId="0" fillId="4" borderId="39" applyNumberFormat="0" applyFont="1" applyFill="1" applyBorder="1" applyAlignment="1" applyProtection="0">
      <alignment vertical="center"/>
    </xf>
    <xf numFmtId="0" fontId="0" borderId="40" applyNumberFormat="0" applyFont="1" applyFill="0" applyBorder="1" applyAlignment="1" applyProtection="0">
      <alignment vertical="bottom"/>
    </xf>
    <xf numFmtId="0" fontId="0" fillId="4" borderId="24" applyNumberFormat="0" applyFont="1" applyFill="1" applyBorder="1" applyAlignment="1" applyProtection="0">
      <alignment vertical="center"/>
    </xf>
    <xf numFmtId="0" fontId="27" fillId="4" borderId="56" applyNumberFormat="0" applyFont="1" applyFill="1" applyBorder="1" applyAlignment="1" applyProtection="0">
      <alignment vertical="center"/>
    </xf>
    <xf numFmtId="0" fontId="0" fillId="4" borderId="56" applyNumberFormat="0" applyFont="1" applyFill="1" applyBorder="1" applyAlignment="1" applyProtection="0">
      <alignment vertical="center"/>
    </xf>
    <xf numFmtId="0" fontId="42" fillId="4" borderId="56" applyNumberFormat="0" applyFont="1" applyFill="1" applyBorder="1" applyAlignment="1" applyProtection="0">
      <alignment horizontal="right" vertical="center"/>
    </xf>
    <xf numFmtId="0" fontId="42" fillId="4" borderId="57" applyNumberFormat="0" applyFont="1" applyFill="1" applyBorder="1" applyAlignment="1" applyProtection="0">
      <alignment horizontal="right" vertical="center"/>
    </xf>
    <xf numFmtId="0" fontId="0" borderId="27" applyNumberFormat="0" applyFont="1" applyFill="0" applyBorder="1" applyAlignment="1" applyProtection="0">
      <alignment vertical="bottom"/>
    </xf>
    <xf numFmtId="0" fontId="0" fillId="4" borderId="58" applyNumberFormat="0" applyFont="1" applyFill="1" applyBorder="1" applyAlignment="1" applyProtection="0">
      <alignment vertical="center"/>
    </xf>
    <xf numFmtId="49" fontId="42" fillId="4" borderId="59" applyNumberFormat="1" applyFont="1" applyFill="1" applyBorder="1" applyAlignment="1" applyProtection="0">
      <alignment horizontal="center" vertical="center" wrapText="1"/>
    </xf>
    <xf numFmtId="0" fontId="42" fillId="4" borderId="60" applyNumberFormat="0" applyFont="1" applyFill="1" applyBorder="1" applyAlignment="1" applyProtection="0">
      <alignment horizontal="center" vertical="center" wrapText="1"/>
    </xf>
    <xf numFmtId="0" fontId="0" fillId="4" borderId="61" applyNumberFormat="0" applyFont="1" applyFill="1" applyBorder="1" applyAlignment="1" applyProtection="0">
      <alignment vertical="center"/>
    </xf>
    <xf numFmtId="0" fontId="0" fillId="4" borderId="26" applyNumberFormat="0" applyFont="1" applyFill="1" applyBorder="1" applyAlignment="1" applyProtection="0">
      <alignment horizontal="center" vertical="bottom"/>
    </xf>
    <xf numFmtId="0" fontId="0" fillId="4" borderId="62" applyNumberFormat="0" applyFont="1" applyFill="1" applyBorder="1" applyAlignment="1" applyProtection="0">
      <alignment horizontal="center" vertical="bottom"/>
    </xf>
    <xf numFmtId="49" fontId="15" fillId="5" borderId="59" applyNumberFormat="1" applyFont="1" applyFill="1" applyBorder="1" applyAlignment="1" applyProtection="0">
      <alignment horizontal="center" vertical="center" wrapText="1"/>
    </xf>
    <xf numFmtId="0" fontId="43" fillId="5" borderId="60" applyNumberFormat="0" applyFont="1" applyFill="1" applyBorder="1" applyAlignment="1" applyProtection="0">
      <alignment horizontal="center" vertical="center" wrapText="1"/>
    </xf>
    <xf numFmtId="49" fontId="44" fillId="4" borderId="63" applyNumberFormat="1" applyFont="1" applyFill="1" applyBorder="1" applyAlignment="1" applyProtection="0">
      <alignment horizontal="center" vertical="bottom"/>
    </xf>
    <xf numFmtId="0" fontId="22" fillId="4" borderId="63" applyNumberFormat="0" applyFont="1" applyFill="1" applyBorder="1" applyAlignment="1" applyProtection="0">
      <alignment horizontal="center" vertical="bottom"/>
    </xf>
    <xf numFmtId="0" fontId="22" fillId="4" borderId="26" applyNumberFormat="0" applyFont="1" applyFill="1" applyBorder="1" applyAlignment="1" applyProtection="0">
      <alignment horizontal="center" vertical="bottom"/>
    </xf>
    <xf numFmtId="0" fontId="44" fillId="4" borderId="26" applyNumberFormat="0" applyFont="1" applyFill="1" applyBorder="1" applyAlignment="1" applyProtection="0">
      <alignment horizontal="center" vertical="center"/>
    </xf>
    <xf numFmtId="0" fontId="22" fillId="4" borderId="26" applyNumberFormat="0" applyFont="1" applyFill="1" applyBorder="1" applyAlignment="1" applyProtection="0">
      <alignment horizontal="center" vertical="center"/>
    </xf>
    <xf numFmtId="49" fontId="45" fillId="4" borderId="26" applyNumberFormat="1" applyFont="1" applyFill="1" applyBorder="1" applyAlignment="1" applyProtection="0">
      <alignment horizontal="center" vertical="center"/>
    </xf>
    <xf numFmtId="49" fontId="23" fillId="4" borderId="64" applyNumberFormat="1" applyFont="1" applyFill="1" applyBorder="1" applyAlignment="1" applyProtection="0">
      <alignment horizontal="left" vertical="center"/>
    </xf>
    <xf numFmtId="0" fontId="23" fillId="4" borderId="64" applyNumberFormat="0" applyFont="1" applyFill="1" applyBorder="1" applyAlignment="1" applyProtection="0">
      <alignment horizontal="left" vertical="center"/>
    </xf>
    <xf numFmtId="49" fontId="23" fillId="4" borderId="65" applyNumberFormat="1" applyFont="1" applyFill="1" applyBorder="1" applyAlignment="1" applyProtection="0">
      <alignment horizontal="left" vertical="center"/>
    </xf>
    <xf numFmtId="3" fontId="23" fillId="4" borderId="66" applyNumberFormat="1" applyFont="1" applyFill="1" applyBorder="1" applyAlignment="1" applyProtection="0">
      <alignment horizontal="left" vertical="center"/>
    </xf>
    <xf numFmtId="49" fontId="22" fillId="4" borderId="66" applyNumberFormat="1" applyFont="1" applyFill="1" applyBorder="1" applyAlignment="1" applyProtection="0">
      <alignment horizontal="right" vertical="center"/>
    </xf>
    <xf numFmtId="0" fontId="22" fillId="4" borderId="65" applyNumberFormat="0" applyFont="1" applyFill="1" applyBorder="1" applyAlignment="1" applyProtection="0">
      <alignment horizontal="left" vertical="center"/>
    </xf>
    <xf numFmtId="3" fontId="23" fillId="4" borderId="64" applyNumberFormat="1" applyFont="1" applyFill="1" applyBorder="1" applyAlignment="1" applyProtection="0">
      <alignment horizontal="left" vertical="center"/>
    </xf>
    <xf numFmtId="3" fontId="23" fillId="4" borderId="65" applyNumberFormat="1" applyFont="1" applyFill="1" applyBorder="1" applyAlignment="1" applyProtection="0">
      <alignment horizontal="left" vertical="center"/>
    </xf>
    <xf numFmtId="0" fontId="23" fillId="4" borderId="65" applyNumberFormat="0" applyFont="1" applyFill="1" applyBorder="1" applyAlignment="1" applyProtection="0">
      <alignment horizontal="left" vertical="center"/>
    </xf>
    <xf numFmtId="49" fontId="23" fillId="4" borderId="66" applyNumberFormat="1" applyFont="1" applyFill="1" applyBorder="1" applyAlignment="1" applyProtection="0">
      <alignment horizontal="left" vertical="center"/>
    </xf>
    <xf numFmtId="0" fontId="46" fillId="4" borderId="66" applyNumberFormat="0" applyFont="1" applyFill="1" applyBorder="1" applyAlignment="1" applyProtection="0">
      <alignment vertical="center"/>
    </xf>
    <xf numFmtId="49" fontId="41" fillId="4" borderId="66" applyNumberFormat="1" applyFont="1" applyFill="1" applyBorder="1" applyAlignment="1" applyProtection="0">
      <alignment vertical="center"/>
    </xf>
    <xf numFmtId="3" fontId="23" fillId="4" borderId="66" applyNumberFormat="1" applyFont="1" applyFill="1" applyBorder="1" applyAlignment="1" applyProtection="0">
      <alignment horizontal="center" vertical="center"/>
    </xf>
    <xf numFmtId="0" fontId="46" fillId="4" borderId="26" applyNumberFormat="0" applyFont="1" applyFill="1" applyBorder="1" applyAlignment="1" applyProtection="0">
      <alignment vertical="center"/>
    </xf>
    <xf numFmtId="49" fontId="41" fillId="4" borderId="26" applyNumberFormat="1" applyFont="1" applyFill="1" applyBorder="1" applyAlignment="1" applyProtection="0">
      <alignment vertical="center"/>
    </xf>
    <xf numFmtId="49" fontId="23" fillId="4" borderId="26" applyNumberFormat="1" applyFont="1" applyFill="1" applyBorder="1" applyAlignment="1" applyProtection="0">
      <alignment horizontal="left" vertical="center"/>
    </xf>
    <xf numFmtId="0" fontId="22" fillId="4" borderId="26" applyNumberFormat="0" applyFont="1" applyFill="1" applyBorder="1" applyAlignment="1" applyProtection="0">
      <alignment vertical="center"/>
    </xf>
    <xf numFmtId="60" fontId="22" fillId="4" borderId="64" applyNumberFormat="1" applyFont="1" applyFill="1" applyBorder="1" applyAlignment="1" applyProtection="0">
      <alignment horizontal="left" vertical="center"/>
    </xf>
    <xf numFmtId="0" fontId="47" fillId="4" borderId="66" applyNumberFormat="0" applyFont="1" applyFill="1" applyBorder="1" applyAlignment="1" applyProtection="0">
      <alignment horizontal="center" vertical="center"/>
    </xf>
    <xf numFmtId="0" fontId="20" fillId="4" borderId="26" applyNumberFormat="0" applyFont="1" applyFill="1" applyBorder="1" applyAlignment="1" applyProtection="0">
      <alignment horizontal="center" vertical="center"/>
    </xf>
    <xf numFmtId="49" fontId="23" fillId="4" borderId="65" applyNumberFormat="1" applyFont="1" applyFill="1" applyBorder="1" applyAlignment="1" applyProtection="0">
      <alignment horizontal="center" vertical="center"/>
    </xf>
    <xf numFmtId="3" fontId="23" fillId="4" borderId="65" applyNumberFormat="1" applyFont="1" applyFill="1" applyBorder="1" applyAlignment="1" applyProtection="0">
      <alignment horizontal="center" vertical="center"/>
    </xf>
    <xf numFmtId="3" fontId="22" fillId="4" borderId="26" applyNumberFormat="1" applyFont="1" applyFill="1" applyBorder="1" applyAlignment="1" applyProtection="0">
      <alignment vertical="center"/>
    </xf>
    <xf numFmtId="49" fontId="40" fillId="4" borderId="12" applyNumberFormat="1" applyFont="1" applyFill="1" applyBorder="1" applyAlignment="1" applyProtection="0">
      <alignment horizontal="left" vertical="center"/>
    </xf>
    <xf numFmtId="0" fontId="0" fillId="4" borderId="12" applyNumberFormat="0" applyFont="1" applyFill="1" applyBorder="1" applyAlignment="1" applyProtection="0">
      <alignment vertical="center"/>
    </xf>
    <xf numFmtId="49" fontId="23" fillId="4" borderId="12" applyNumberFormat="1" applyFont="1" applyFill="1" applyBorder="1" applyAlignment="1" applyProtection="0">
      <alignment horizontal="left" vertical="center"/>
    </xf>
    <xf numFmtId="3" fontId="23" fillId="4" borderId="12" applyNumberFormat="1" applyFont="1" applyFill="1" applyBorder="1" applyAlignment="1" applyProtection="0">
      <alignment vertical="center"/>
    </xf>
    <xf numFmtId="0" fontId="22" fillId="4" borderId="67" applyNumberFormat="0" applyFont="1" applyFill="1" applyBorder="1" applyAlignment="1" applyProtection="0">
      <alignment vertical="center"/>
    </xf>
    <xf numFmtId="49" fontId="48" fillId="4" borderId="12" applyNumberFormat="1" applyFont="1" applyFill="1" applyBorder="1" applyAlignment="1" applyProtection="0">
      <alignment horizontal="right" vertical="center"/>
    </xf>
    <xf numFmtId="0" fontId="0" fillId="4" borderId="7" applyNumberFormat="0" applyFont="1" applyFill="1" applyBorder="1" applyAlignment="1" applyProtection="0">
      <alignment vertical="center"/>
    </xf>
    <xf numFmtId="49" fontId="7" fillId="6" borderId="2" applyNumberFormat="1" applyFont="1" applyFill="1" applyBorder="1" applyAlignment="1" applyProtection="0">
      <alignment horizontal="center" vertical="center" wrapText="1"/>
    </xf>
    <xf numFmtId="49" fontId="7" fillId="6" borderId="3" applyNumberFormat="1" applyFont="1" applyFill="1" applyBorder="1" applyAlignment="1" applyProtection="0">
      <alignment horizontal="center" vertical="center"/>
    </xf>
    <xf numFmtId="0" fontId="7" fillId="6" borderId="3" applyNumberFormat="0" applyFont="1" applyFill="1" applyBorder="1" applyAlignment="1" applyProtection="0">
      <alignment horizontal="center" vertical="center"/>
    </xf>
    <xf numFmtId="0" fontId="18" fillId="6" borderId="3" applyNumberFormat="0" applyFont="1" applyFill="1" applyBorder="1" applyAlignment="1" applyProtection="0">
      <alignment horizontal="center" vertical="center"/>
    </xf>
    <xf numFmtId="0" fontId="0" fillId="4" borderId="35" applyNumberFormat="0" applyFont="1" applyFill="1" applyBorder="1" applyAlignment="1" applyProtection="0">
      <alignment vertical="center"/>
    </xf>
    <xf numFmtId="0" fontId="38" fillId="5" borderId="42" applyNumberFormat="1" applyFont="1" applyFill="1" applyBorder="1" applyAlignment="1" applyProtection="0">
      <alignment horizontal="center" vertical="center" wrapText="1"/>
    </xf>
    <xf numFmtId="0" fontId="38" fillId="5" borderId="33" applyNumberFormat="1" applyFont="1" applyFill="1" applyBorder="1" applyAlignment="1" applyProtection="0">
      <alignment horizontal="center" vertical="center"/>
    </xf>
    <xf numFmtId="0" fontId="27" fillId="5" borderId="34" applyNumberFormat="0" applyFont="1" applyFill="1" applyBorder="1" applyAlignment="1" applyProtection="0">
      <alignment horizontal="center" vertical="center"/>
    </xf>
    <xf numFmtId="0" fontId="27" fillId="5" borderId="6" applyNumberFormat="0" applyFont="1" applyFill="1" applyBorder="1" applyAlignment="1" applyProtection="0">
      <alignment horizontal="center" vertical="center"/>
    </xf>
    <xf numFmtId="0" fontId="38" fillId="5" borderId="42" applyNumberFormat="1" applyFont="1" applyFill="1" applyBorder="1" applyAlignment="1" applyProtection="0">
      <alignment horizontal="center" vertical="center"/>
    </xf>
    <xf numFmtId="49" fontId="18" fillId="9" borderId="33" applyNumberFormat="1" applyFont="1" applyFill="1" applyBorder="1" applyAlignment="1" applyProtection="0">
      <alignment horizontal="left" vertical="center" wrapText="1"/>
    </xf>
    <xf numFmtId="0" fontId="17" fillId="9" borderId="34" applyNumberFormat="0" applyFont="1" applyFill="1" applyBorder="1" applyAlignment="1" applyProtection="0">
      <alignment horizontal="left" vertical="center"/>
    </xf>
    <xf numFmtId="0" fontId="17" fillId="9" borderId="6" applyNumberFormat="0" applyFont="1" applyFill="1" applyBorder="1" applyAlignment="1" applyProtection="0">
      <alignment horizontal="left" vertical="center"/>
    </xf>
    <xf numFmtId="0" fontId="26" fillId="4" borderId="49" applyNumberFormat="1" applyFont="1" applyFill="1" applyBorder="1" applyAlignment="1" applyProtection="0">
      <alignment horizontal="left" vertical="center"/>
    </xf>
    <xf numFmtId="49" fontId="26" fillId="4" borderId="68" applyNumberFormat="1" applyFont="1" applyFill="1" applyBorder="1" applyAlignment="1" applyProtection="0">
      <alignment horizontal="left" vertical="center" wrapText="1"/>
    </xf>
    <xf numFmtId="0" fontId="0" fillId="4" borderId="69" applyNumberFormat="0" applyFont="1" applyFill="1" applyBorder="1" applyAlignment="1" applyProtection="0">
      <alignment horizontal="left" vertical="center" wrapText="1"/>
    </xf>
    <xf numFmtId="0" fontId="0" fillId="4" borderId="70" applyNumberFormat="0" applyFont="1" applyFill="1" applyBorder="1" applyAlignment="1" applyProtection="0">
      <alignment horizontal="left" vertical="center" wrapText="1"/>
    </xf>
    <xf numFmtId="3" fontId="26" borderId="49" applyNumberFormat="1" applyFont="1" applyFill="0" applyBorder="1" applyAlignment="1" applyProtection="0">
      <alignment vertical="center"/>
    </xf>
    <xf numFmtId="61" fontId="26" fillId="4" borderId="49" applyNumberFormat="1" applyFont="1" applyFill="1" applyBorder="1" applyAlignment="1" applyProtection="0">
      <alignment horizontal="right" vertical="center"/>
    </xf>
    <xf numFmtId="0" fontId="26" fillId="4" borderId="51" applyNumberFormat="1" applyFont="1" applyFill="1" applyBorder="1" applyAlignment="1" applyProtection="0">
      <alignment horizontal="left" vertical="center"/>
    </xf>
    <xf numFmtId="0" fontId="26" fillId="4" borderId="51" applyNumberFormat="0" applyFont="1" applyFill="1" applyBorder="1" applyAlignment="1" applyProtection="0">
      <alignment horizontal="left" vertical="center" wrapText="1"/>
    </xf>
    <xf numFmtId="3" fontId="26" borderId="51" applyNumberFormat="1" applyFont="1" applyFill="0" applyBorder="1" applyAlignment="1" applyProtection="0">
      <alignment vertical="center"/>
    </xf>
    <xf numFmtId="49" fontId="26" fillId="4" borderId="51" applyNumberFormat="1" applyFont="1" applyFill="1" applyBorder="1" applyAlignment="1" applyProtection="0">
      <alignment horizontal="right" vertical="center"/>
    </xf>
    <xf numFmtId="3" fontId="26" fillId="4" borderId="51" applyNumberFormat="1" applyFont="1" applyFill="1" applyBorder="1" applyAlignment="1" applyProtection="0">
      <alignment vertical="center"/>
    </xf>
    <xf numFmtId="61" fontId="26" fillId="4" borderId="51" applyNumberFormat="1" applyFont="1" applyFill="1" applyBorder="1" applyAlignment="1" applyProtection="0">
      <alignment horizontal="right" vertical="center"/>
    </xf>
    <xf numFmtId="0" fontId="26" fillId="4" borderId="51" applyNumberFormat="0" applyFont="1" applyFill="1" applyBorder="1" applyAlignment="1" applyProtection="0">
      <alignment horizontal="left" vertical="center"/>
    </xf>
    <xf numFmtId="49" fontId="26" fillId="4" borderId="71" applyNumberFormat="1" applyFont="1" applyFill="1" applyBorder="1" applyAlignment="1" applyProtection="0">
      <alignment horizontal="left" vertical="center" wrapText="1"/>
    </xf>
    <xf numFmtId="0" fontId="26" fillId="4" borderId="71" applyNumberFormat="0" applyFont="1" applyFill="1" applyBorder="1" applyAlignment="1" applyProtection="0">
      <alignment horizontal="left" vertical="center" wrapText="1"/>
    </xf>
    <xf numFmtId="49" fontId="26" fillId="4" borderId="72" applyNumberFormat="1" applyFont="1" applyFill="1" applyBorder="1" applyAlignment="1" applyProtection="0">
      <alignment horizontal="left" vertical="center" wrapText="1"/>
    </xf>
    <xf numFmtId="0" fontId="26" fillId="4" borderId="73" applyNumberFormat="0" applyFont="1" applyFill="1" applyBorder="1" applyAlignment="1" applyProtection="0">
      <alignment horizontal="left" vertical="center" wrapText="1"/>
    </xf>
    <xf numFmtId="0" fontId="26" fillId="4" borderId="74" applyNumberFormat="0" applyFont="1" applyFill="1" applyBorder="1" applyAlignment="1" applyProtection="0">
      <alignment horizontal="left" vertical="center" wrapText="1"/>
    </xf>
    <xf numFmtId="49" fontId="26" fillId="4" borderId="51" applyNumberFormat="1" applyFont="1" applyFill="1" applyBorder="1" applyAlignment="1" applyProtection="0">
      <alignment horizontal="left" vertical="top" wrapText="1"/>
    </xf>
    <xf numFmtId="0" fontId="26" fillId="4" borderId="51" applyNumberFormat="0" applyFont="1" applyFill="1" applyBorder="1" applyAlignment="1" applyProtection="0">
      <alignment horizontal="left" vertical="top" wrapText="1"/>
    </xf>
    <xf numFmtId="49" fontId="26" fillId="4" borderId="75" applyNumberFormat="1" applyFont="1" applyFill="1" applyBorder="1" applyAlignment="1" applyProtection="0">
      <alignment horizontal="left" vertical="center" wrapText="1"/>
    </xf>
    <xf numFmtId="0" fontId="26" fillId="4" borderId="76" applyNumberFormat="0" applyFont="1" applyFill="1" applyBorder="1" applyAlignment="1" applyProtection="0">
      <alignment horizontal="left" vertical="center" wrapText="1"/>
    </xf>
    <xf numFmtId="0" fontId="26" fillId="4" borderId="77" applyNumberFormat="0" applyFont="1" applyFill="1" applyBorder="1" applyAlignment="1" applyProtection="0">
      <alignment horizontal="left" vertical="center" wrapText="1"/>
    </xf>
    <xf numFmtId="0" fontId="26" fillId="4" borderId="50" applyNumberFormat="1" applyFont="1" applyFill="1" applyBorder="1" applyAlignment="1" applyProtection="0">
      <alignment horizontal="left" vertical="center"/>
    </xf>
    <xf numFmtId="49" fontId="26" fillId="4" borderId="78" applyNumberFormat="1" applyFont="1" applyFill="1" applyBorder="1" applyAlignment="1" applyProtection="0">
      <alignment horizontal="left" vertical="center" wrapText="1"/>
    </xf>
    <xf numFmtId="0" fontId="26" fillId="4" borderId="79" applyNumberFormat="0" applyFont="1" applyFill="1" applyBorder="1" applyAlignment="1" applyProtection="0">
      <alignment horizontal="left" vertical="center" wrapText="1"/>
    </xf>
    <xf numFmtId="0" fontId="26" fillId="4" borderId="80" applyNumberFormat="0" applyFont="1" applyFill="1" applyBorder="1" applyAlignment="1" applyProtection="0">
      <alignment horizontal="left" vertical="center" wrapText="1"/>
    </xf>
    <xf numFmtId="3" fontId="26" fillId="4" borderId="50" applyNumberFormat="1" applyFont="1" applyFill="1" applyBorder="1" applyAlignment="1" applyProtection="0">
      <alignment vertical="center"/>
    </xf>
    <xf numFmtId="49" fontId="26" fillId="4" borderId="50" applyNumberFormat="1" applyFont="1" applyFill="1" applyBorder="1" applyAlignment="1" applyProtection="0">
      <alignment horizontal="right" vertical="center"/>
    </xf>
    <xf numFmtId="49" fontId="26" fillId="4" borderId="68" applyNumberFormat="1" applyFont="1" applyFill="1" applyBorder="1" applyAlignment="1" applyProtection="0">
      <alignment horizontal="left" vertical="center"/>
    </xf>
    <xf numFmtId="49" fontId="26" fillId="4" borderId="81" applyNumberFormat="1" applyFont="1" applyFill="1" applyBorder="1" applyAlignment="1" applyProtection="0">
      <alignment horizontal="left" vertical="center" wrapText="1"/>
    </xf>
    <xf numFmtId="0" fontId="26" fillId="4" borderId="81" applyNumberFormat="0" applyFont="1" applyFill="1" applyBorder="1" applyAlignment="1" applyProtection="0">
      <alignment horizontal="left" vertical="center" wrapText="1"/>
    </xf>
    <xf numFmtId="0" fontId="26" fillId="4" borderId="82" applyNumberFormat="0" applyFont="1" applyFill="1" applyBorder="1" applyAlignment="1" applyProtection="0">
      <alignment horizontal="left" vertical="center" wrapText="1"/>
    </xf>
    <xf numFmtId="49" fontId="26" fillId="4" borderId="83" applyNumberFormat="1" applyFont="1" applyFill="1" applyBorder="1" applyAlignment="1" applyProtection="0">
      <alignment horizontal="left" vertical="center"/>
    </xf>
    <xf numFmtId="49" fontId="26" fillId="4" borderId="76" applyNumberFormat="1" applyFont="1" applyFill="1" applyBorder="1" applyAlignment="1" applyProtection="0">
      <alignment horizontal="left" vertical="center" wrapText="1"/>
    </xf>
    <xf numFmtId="0" fontId="26" fillId="4" borderId="83" applyNumberFormat="1" applyFont="1" applyFill="1" applyBorder="1" applyAlignment="1" applyProtection="0">
      <alignment horizontal="left" vertical="center"/>
    </xf>
    <xf numFmtId="49" fontId="26" fillId="4" borderId="73" applyNumberFormat="1" applyFont="1" applyFill="1" applyBorder="1" applyAlignment="1" applyProtection="0">
      <alignment horizontal="left" vertical="center" wrapText="1"/>
    </xf>
    <xf numFmtId="49" fontId="26" fillId="4" borderId="84" applyNumberFormat="1" applyFont="1" applyFill="1" applyBorder="1" applyAlignment="1" applyProtection="0">
      <alignment horizontal="left" vertical="center" wrapText="1"/>
    </xf>
    <xf numFmtId="0" fontId="26" fillId="4" borderId="84" applyNumberFormat="0" applyFont="1" applyFill="1" applyBorder="1" applyAlignment="1" applyProtection="0">
      <alignment horizontal="left" vertical="center" wrapText="1"/>
    </xf>
    <xf numFmtId="0" fontId="26" fillId="4" borderId="85" applyNumberFormat="0" applyFont="1" applyFill="1" applyBorder="1" applyAlignment="1" applyProtection="0">
      <alignment horizontal="left" vertical="center" wrapText="1"/>
    </xf>
    <xf numFmtId="49" fontId="26" fillId="4" borderId="86" applyNumberFormat="1" applyFont="1" applyFill="1" applyBorder="1" applyAlignment="1" applyProtection="0">
      <alignment horizontal="left" vertical="center" wrapText="1"/>
    </xf>
    <xf numFmtId="0" fontId="26" fillId="4" borderId="86" applyNumberFormat="0" applyFont="1" applyFill="1" applyBorder="1" applyAlignment="1" applyProtection="0">
      <alignment horizontal="left" vertical="center" wrapText="1"/>
    </xf>
    <xf numFmtId="0" fontId="26" fillId="4" borderId="87" applyNumberFormat="0" applyFont="1" applyFill="1" applyBorder="1" applyAlignment="1" applyProtection="0">
      <alignment horizontal="left" vertical="center" wrapText="1"/>
    </xf>
    <xf numFmtId="49" fontId="26" fillId="4" borderId="88" applyNumberFormat="1" applyFont="1" applyFill="1" applyBorder="1" applyAlignment="1" applyProtection="0">
      <alignment horizontal="left" vertical="center"/>
    </xf>
    <xf numFmtId="0" fontId="26" fillId="4" borderId="89" applyNumberFormat="0" applyFont="1" applyFill="1" applyBorder="1" applyAlignment="1" applyProtection="0">
      <alignment horizontal="left" vertical="center"/>
    </xf>
    <xf numFmtId="0" fontId="26" fillId="4" borderId="90" applyNumberFormat="0" applyFont="1" applyFill="1" applyBorder="1" applyAlignment="1" applyProtection="0">
      <alignment horizontal="left" vertical="center"/>
    </xf>
    <xf numFmtId="0" fontId="26" fillId="4" borderId="83" applyNumberFormat="0" applyFont="1" applyFill="1" applyBorder="1" applyAlignment="1" applyProtection="0">
      <alignment horizontal="left" vertical="center"/>
    </xf>
    <xf numFmtId="0" fontId="26" fillId="4" borderId="91" applyNumberFormat="0" applyFont="1" applyFill="1" applyBorder="1" applyAlignment="1" applyProtection="0">
      <alignment horizontal="left" vertical="center"/>
    </xf>
    <xf numFmtId="49" fontId="26" fillId="4" borderId="92" applyNumberFormat="1" applyFont="1" applyFill="1" applyBorder="1" applyAlignment="1" applyProtection="0">
      <alignment horizontal="left" vertical="center" wrapText="1"/>
    </xf>
    <xf numFmtId="0" fontId="26" fillId="4" borderId="92" applyNumberFormat="0" applyFont="1" applyFill="1" applyBorder="1" applyAlignment="1" applyProtection="0">
      <alignment horizontal="left" vertical="center" wrapText="1"/>
    </xf>
    <xf numFmtId="0" fontId="26" fillId="4" borderId="93" applyNumberFormat="0" applyFont="1" applyFill="1" applyBorder="1" applyAlignment="1" applyProtection="0">
      <alignment horizontal="left" vertical="center" wrapText="1"/>
    </xf>
    <xf numFmtId="3" fontId="26" borderId="50" applyNumberFormat="1" applyFont="1" applyFill="0" applyBorder="1" applyAlignment="1" applyProtection="0">
      <alignment vertical="center"/>
    </xf>
    <xf numFmtId="0" fontId="26" fillId="4" borderId="68" applyNumberFormat="1" applyFont="1" applyFill="1" applyBorder="1" applyAlignment="1" applyProtection="0">
      <alignment horizontal="left" vertical="center"/>
    </xf>
    <xf numFmtId="49" fontId="26" fillId="4" borderId="69" applyNumberFormat="1" applyFont="1" applyFill="1" applyBorder="1" applyAlignment="1" applyProtection="0">
      <alignment horizontal="left" vertical="center" wrapText="1"/>
    </xf>
    <xf numFmtId="0" fontId="26" fillId="4" borderId="69" applyNumberFormat="0" applyFont="1" applyFill="1" applyBorder="1" applyAlignment="1" applyProtection="0">
      <alignment horizontal="left" vertical="center" wrapText="1"/>
    </xf>
    <xf numFmtId="0" fontId="26" fillId="4" borderId="70" applyNumberFormat="0" applyFont="1" applyFill="1" applyBorder="1" applyAlignment="1" applyProtection="0">
      <alignment horizontal="left" vertical="center" wrapText="1"/>
    </xf>
    <xf numFmtId="3" fontId="26" fillId="4" borderId="49" applyNumberFormat="1" applyFont="1" applyFill="1" applyBorder="1" applyAlignment="1" applyProtection="0">
      <alignment vertical="center"/>
    </xf>
    <xf numFmtId="49" fontId="49" fillId="4" borderId="83" applyNumberFormat="1" applyFont="1" applyFill="1" applyBorder="1" applyAlignment="1" applyProtection="0">
      <alignment horizontal="left" vertical="center"/>
    </xf>
    <xf numFmtId="49" fontId="18" fillId="6" borderId="8" applyNumberFormat="1" applyFont="1" applyFill="1" applyBorder="1" applyAlignment="1" applyProtection="0">
      <alignment horizontal="center" vertical="center" wrapText="1"/>
    </xf>
    <xf numFmtId="0" fontId="17" fillId="6" borderId="9" applyNumberFormat="0" applyFont="1" applyFill="1" applyBorder="1" applyAlignment="1" applyProtection="0">
      <alignment horizontal="center" vertical="center" wrapText="1"/>
    </xf>
    <xf numFmtId="0" fontId="17" fillId="6" borderId="94" applyNumberFormat="0" applyFont="1" applyFill="1" applyBorder="1" applyAlignment="1" applyProtection="0">
      <alignment horizontal="center" vertical="center" wrapText="1"/>
    </xf>
    <xf numFmtId="49" fontId="7" fillId="6" borderId="95" applyNumberFormat="1" applyFont="1" applyFill="1" applyBorder="1" applyAlignment="1" applyProtection="0">
      <alignment horizontal="center" vertical="center" wrapText="1"/>
    </xf>
    <xf numFmtId="0" fontId="17" fillId="6" borderId="95" applyNumberFormat="0" applyFont="1" applyFill="1" applyBorder="1" applyAlignment="1" applyProtection="0">
      <alignment horizontal="center" vertical="center" wrapText="1"/>
    </xf>
    <xf numFmtId="49" fontId="7" fillId="6" borderId="96" applyNumberFormat="1" applyFont="1" applyFill="1" applyBorder="1" applyAlignment="1" applyProtection="0">
      <alignment horizontal="center" vertical="center" wrapText="1"/>
    </xf>
    <xf numFmtId="0" fontId="17" fillId="6" borderId="11" applyNumberFormat="0" applyFont="1" applyFill="1" applyBorder="1" applyAlignment="1" applyProtection="0">
      <alignment horizontal="center" vertical="center" wrapText="1"/>
    </xf>
    <xf numFmtId="0" fontId="17" fillId="6" borderId="12" applyNumberFormat="0" applyFont="1" applyFill="1" applyBorder="1" applyAlignment="1" applyProtection="0">
      <alignment horizontal="center" vertical="center" wrapText="1"/>
    </xf>
    <xf numFmtId="0" fontId="17" fillId="6" borderId="97" applyNumberFormat="0" applyFont="1" applyFill="1" applyBorder="1" applyAlignment="1" applyProtection="0">
      <alignment horizontal="center" vertical="center" wrapText="1"/>
    </xf>
    <xf numFmtId="0" fontId="17" fillId="6" borderId="98" applyNumberFormat="0" applyFont="1" applyFill="1" applyBorder="1" applyAlignment="1" applyProtection="0">
      <alignment horizontal="center" vertical="center" wrapText="1"/>
    </xf>
    <xf numFmtId="49" fontId="7" fillId="6" borderId="98" applyNumberFormat="1" applyFont="1" applyFill="1" applyBorder="1" applyAlignment="1" applyProtection="0">
      <alignment horizontal="center" vertical="center" wrapText="1"/>
    </xf>
    <xf numFmtId="0" fontId="17" fillId="6" borderId="99" applyNumberFormat="0" applyFont="1" applyFill="1" applyBorder="1" applyAlignment="1" applyProtection="0">
      <alignment horizontal="center" vertical="center" wrapText="1"/>
    </xf>
    <xf numFmtId="49" fontId="26" fillId="4" borderId="49" applyNumberFormat="1" applyFont="1" applyFill="1" applyBorder="1" applyAlignment="1" applyProtection="0">
      <alignment horizontal="right" vertical="center"/>
    </xf>
    <xf numFmtId="49" fontId="26" fillId="4" borderId="91" applyNumberFormat="1" applyFont="1" applyFill="1" applyBorder="1" applyAlignment="1" applyProtection="0">
      <alignment horizontal="left" vertical="center"/>
    </xf>
    <xf numFmtId="49" fontId="18" fillId="6" borderId="33" applyNumberFormat="1" applyFont="1" applyFill="1" applyBorder="1" applyAlignment="1" applyProtection="0">
      <alignment horizontal="center" vertical="center" wrapText="1"/>
    </xf>
    <xf numFmtId="0" fontId="17" fillId="6" borderId="34" applyNumberFormat="0" applyFont="1" applyFill="1" applyBorder="1" applyAlignment="1" applyProtection="0">
      <alignment horizontal="center" vertical="center" wrapText="1"/>
    </xf>
    <xf numFmtId="0" fontId="17" fillId="6" borderId="100" applyNumberFormat="0" applyFont="1" applyFill="1" applyBorder="1" applyAlignment="1" applyProtection="0">
      <alignment horizontal="center" vertical="center" wrapText="1"/>
    </xf>
    <xf numFmtId="0" fontId="26" fillId="4" borderId="68" applyNumberFormat="0" applyFont="1" applyFill="1" applyBorder="1" applyAlignment="1" applyProtection="0">
      <alignment horizontal="left" vertical="center"/>
    </xf>
    <xf numFmtId="49" fontId="26" fillId="4" borderId="101" applyNumberFormat="1" applyFont="1" applyFill="1" applyBorder="1" applyAlignment="1" applyProtection="0">
      <alignment horizontal="left" vertical="center" wrapText="1"/>
    </xf>
    <xf numFmtId="0" fontId="26" fillId="4" borderId="102" applyNumberFormat="0" applyFont="1" applyFill="1" applyBorder="1" applyAlignment="1" applyProtection="0">
      <alignment horizontal="left" vertical="center" wrapText="1"/>
    </xf>
    <xf numFmtId="0" fontId="26" fillId="4" borderId="103" applyNumberFormat="0" applyFont="1" applyFill="1" applyBorder="1" applyAlignment="1" applyProtection="0">
      <alignment horizontal="left" vertical="center" wrapText="1"/>
    </xf>
    <xf numFmtId="61" fontId="26" fillId="4" borderId="50" applyNumberFormat="1" applyFont="1" applyFill="1" applyBorder="1" applyAlignment="1" applyProtection="0">
      <alignment horizontal="right" vertical="center"/>
    </xf>
    <xf numFmtId="49" fontId="19" fillId="4" borderId="26" applyNumberFormat="1" applyFont="1" applyFill="1" applyBorder="1" applyAlignment="1" applyProtection="0">
      <alignment horizontal="left" vertical="center"/>
    </xf>
    <xf numFmtId="49" fontId="23" fillId="4" borderId="26" applyNumberFormat="1" applyFont="1" applyFill="1" applyBorder="1" applyAlignment="1" applyProtection="0">
      <alignment horizontal="center" vertical="center"/>
    </xf>
    <xf numFmtId="3" fontId="23" fillId="4" borderId="26" applyNumberFormat="1" applyFont="1" applyFill="1" applyBorder="1" applyAlignment="1" applyProtection="0">
      <alignment horizontal="center" vertical="center"/>
    </xf>
    <xf numFmtId="0" fontId="0" fillId="4" borderId="26" applyNumberFormat="0" applyFont="1" applyFill="1" applyBorder="1" applyAlignment="1" applyProtection="0">
      <alignment horizontal="left" vertical="center"/>
    </xf>
    <xf numFmtId="0" fontId="23" fillId="4" borderId="26" applyNumberFormat="0" applyFont="1" applyFill="1" applyBorder="1" applyAlignment="1" applyProtection="0">
      <alignment horizontal="center" vertical="center"/>
    </xf>
    <xf numFmtId="49" fontId="23" fillId="4" borderId="26" applyNumberFormat="1" applyFont="1" applyFill="1" applyBorder="1" applyAlignment="1" applyProtection="0">
      <alignment vertical="center"/>
    </xf>
    <xf numFmtId="49" fontId="23" fillId="4" borderId="104" applyNumberFormat="1" applyFont="1" applyFill="1" applyBorder="1" applyAlignment="1" applyProtection="0">
      <alignment horizontal="left" vertical="center"/>
    </xf>
    <xf numFmtId="0" fontId="23" fillId="4" borderId="104" applyNumberFormat="0" applyFont="1" applyFill="1" applyBorder="1" applyAlignment="1" applyProtection="0">
      <alignment horizontal="left" vertical="center"/>
    </xf>
    <xf numFmtId="0" fontId="0" fillId="4" borderId="104" applyNumberFormat="0" applyFont="1" applyFill="1" applyBorder="1" applyAlignment="1" applyProtection="0">
      <alignment horizontal="center" vertical="center"/>
    </xf>
    <xf numFmtId="49" fontId="25" fillId="4" borderId="26" applyNumberFormat="1" applyFont="1" applyFill="1" applyBorder="1" applyAlignment="1" applyProtection="0">
      <alignment horizontal="left" vertical="center"/>
    </xf>
    <xf numFmtId="0" fontId="25" fillId="4" borderId="26" applyNumberFormat="0" applyFont="1" applyFill="1" applyBorder="1" applyAlignment="1" applyProtection="0">
      <alignment horizontal="left" vertical="center"/>
    </xf>
    <xf numFmtId="49" fontId="25" fillId="4" borderId="105" applyNumberFormat="1" applyFont="1" applyFill="1" applyBorder="1" applyAlignment="1" applyProtection="0">
      <alignment horizontal="left" vertical="center"/>
    </xf>
    <xf numFmtId="0" fontId="25" fillId="4" borderId="106" applyNumberFormat="0" applyFont="1" applyFill="1" applyBorder="1" applyAlignment="1" applyProtection="0">
      <alignment horizontal="left" vertical="center"/>
    </xf>
    <xf numFmtId="0" fontId="23" fillId="4" borderId="106" applyNumberFormat="0" applyFont="1" applyFill="1" applyBorder="1" applyAlignment="1" applyProtection="0">
      <alignment horizontal="center" vertical="center"/>
    </xf>
    <xf numFmtId="0" fontId="0" fillId="4" borderId="106" applyNumberFormat="0" applyFont="1" applyFill="1" applyBorder="1" applyAlignment="1" applyProtection="0">
      <alignment vertical="center"/>
    </xf>
    <xf numFmtId="49" fontId="23" fillId="4" borderId="105" applyNumberFormat="1" applyFont="1" applyFill="1" applyBorder="1" applyAlignment="1" applyProtection="0">
      <alignment horizontal="left" vertical="center"/>
    </xf>
    <xf numFmtId="0" fontId="23" fillId="4" borderId="105" applyNumberFormat="0" applyFont="1" applyFill="1" applyBorder="1" applyAlignment="1" applyProtection="0">
      <alignment horizontal="left" vertical="center"/>
    </xf>
    <xf numFmtId="0" fontId="23" fillId="4" borderId="106" applyNumberFormat="0" applyFont="1" applyFill="1" applyBorder="1" applyAlignment="1" applyProtection="0">
      <alignment vertical="center"/>
    </xf>
    <xf numFmtId="0" fontId="25" fillId="4" borderId="105" applyNumberFormat="0" applyFont="1" applyFill="1" applyBorder="1" applyAlignment="1" applyProtection="0">
      <alignment horizontal="left" vertical="center"/>
    </xf>
    <xf numFmtId="0" fontId="25" fillId="4" borderId="26" applyNumberFormat="0" applyFont="1" applyFill="1" applyBorder="1" applyAlignment="1" applyProtection="0">
      <alignment vertical="center"/>
    </xf>
    <xf numFmtId="0" fontId="0" fillId="4" borderId="28" applyNumberFormat="0" applyFont="1" applyFill="1" applyBorder="1" applyAlignment="1" applyProtection="0">
      <alignment vertical="center"/>
    </xf>
    <xf numFmtId="49" fontId="25" fillId="4" borderId="29" applyNumberFormat="1" applyFont="1" applyFill="1" applyBorder="1" applyAlignment="1" applyProtection="0">
      <alignment horizontal="left" vertical="center"/>
    </xf>
    <xf numFmtId="0" fontId="25" fillId="4" borderId="29" applyNumberFormat="0" applyFont="1" applyFill="1" applyBorder="1" applyAlignment="1" applyProtection="0">
      <alignment horizontal="left" vertical="center"/>
    </xf>
    <xf numFmtId="0" fontId="25" fillId="4" borderId="104" applyNumberFormat="0" applyFont="1" applyFill="1" applyBorder="1" applyAlignment="1" applyProtection="0">
      <alignment horizontal="left" vertical="center"/>
    </xf>
    <xf numFmtId="0" fontId="25" fillId="4" borderId="29" applyNumberFormat="0" applyFont="1" applyFill="1" applyBorder="1" applyAlignment="1" applyProtection="0">
      <alignment vertical="center"/>
    </xf>
    <xf numFmtId="0" fontId="0" fillId="4" borderId="29" applyNumberFormat="0" applyFont="1" applyFill="1" applyBorder="1" applyAlignment="1" applyProtection="0">
      <alignment vertical="center"/>
    </xf>
    <xf numFmtId="0" fontId="0" borderId="30" applyNumberFormat="0" applyFont="1" applyFill="0" applyBorder="1" applyAlignment="1" applyProtection="0">
      <alignment vertical="bottom"/>
    </xf>
    <xf numFmtId="0" fontId="0" applyNumberFormat="1" applyFont="1" applyFill="0" applyBorder="0" applyAlignment="1" applyProtection="0">
      <alignment vertical="bottom"/>
    </xf>
    <xf numFmtId="0" fontId="32" fillId="4" borderId="41" applyNumberFormat="1" applyFont="1" applyFill="1" applyBorder="1" applyAlignment="1" applyProtection="0">
      <alignment vertical="bottom"/>
    </xf>
    <xf numFmtId="0" fontId="42" fillId="4" borderId="56" applyNumberFormat="0" applyFont="1" applyFill="1" applyBorder="1" applyAlignment="1" applyProtection="0">
      <alignment horizontal="right" vertical="bottom"/>
    </xf>
    <xf numFmtId="0" fontId="42" fillId="4" borderId="57" applyNumberFormat="0" applyFont="1" applyFill="1" applyBorder="1" applyAlignment="1" applyProtection="0">
      <alignment horizontal="right" vertical="bottom"/>
    </xf>
    <xf numFmtId="0" fontId="0" fillId="4" borderId="41" applyNumberFormat="1" applyFont="1" applyFill="1" applyBorder="1" applyAlignment="1" applyProtection="0">
      <alignment vertical="center"/>
    </xf>
    <xf numFmtId="0" fontId="44" fillId="4" borderId="26" applyNumberFormat="0" applyFont="1" applyFill="1" applyBorder="1" applyAlignment="1" applyProtection="0">
      <alignment horizontal="center" vertical="bottom"/>
    </xf>
    <xf numFmtId="0" fontId="27" fillId="4" borderId="41" applyNumberFormat="1" applyFont="1" applyFill="1" applyBorder="1" applyAlignment="1" applyProtection="0">
      <alignment vertical="center"/>
    </xf>
    <xf numFmtId="49" fontId="45" fillId="4" borderId="26" applyNumberFormat="1" applyFont="1" applyFill="1" applyBorder="1" applyAlignment="1" applyProtection="0">
      <alignment horizontal="center" vertical="bottom"/>
    </xf>
    <xf numFmtId="49" fontId="22" fillId="4" borderId="26" applyNumberFormat="1" applyFont="1" applyFill="1" applyBorder="1" applyAlignment="1" applyProtection="0">
      <alignment horizontal="right" vertical="bottom"/>
    </xf>
    <xf numFmtId="0" fontId="22" fillId="4" borderId="26" applyNumberFormat="0" applyFont="1" applyFill="1" applyBorder="1" applyAlignment="1" applyProtection="0">
      <alignment horizontal="right" vertical="bottom"/>
    </xf>
    <xf numFmtId="49" fontId="23" fillId="4" borderId="65" applyNumberFormat="1" applyFont="1" applyFill="1" applyBorder="1" applyAlignment="1" applyProtection="0">
      <alignment horizontal="left" vertical="bottom"/>
    </xf>
    <xf numFmtId="3" fontId="23" fillId="4" borderId="66" applyNumberFormat="1" applyFont="1" applyFill="1" applyBorder="1" applyAlignment="1" applyProtection="0">
      <alignment horizontal="left" vertical="bottom"/>
    </xf>
    <xf numFmtId="49" fontId="22" fillId="4" borderId="66" applyNumberFormat="1" applyFont="1" applyFill="1" applyBorder="1" applyAlignment="1" applyProtection="0">
      <alignment horizontal="right" vertical="bottom"/>
    </xf>
    <xf numFmtId="0" fontId="22" fillId="4" borderId="65" applyNumberFormat="0" applyFont="1" applyFill="1" applyBorder="1" applyAlignment="1" applyProtection="0">
      <alignment horizontal="left" vertical="bottom"/>
    </xf>
    <xf numFmtId="3" fontId="23" fillId="4" borderId="64" applyNumberFormat="1" applyFont="1" applyFill="1" applyBorder="1" applyAlignment="1" applyProtection="0">
      <alignment horizontal="left" vertical="bottom"/>
    </xf>
    <xf numFmtId="3" fontId="23" fillId="4" borderId="65" applyNumberFormat="1" applyFont="1" applyFill="1" applyBorder="1" applyAlignment="1" applyProtection="0">
      <alignment horizontal="left" vertical="bottom"/>
    </xf>
    <xf numFmtId="0" fontId="23" fillId="4" borderId="65" applyNumberFormat="0" applyFont="1" applyFill="1" applyBorder="1" applyAlignment="1" applyProtection="0">
      <alignment horizontal="left" vertical="bottom"/>
    </xf>
    <xf numFmtId="49" fontId="23" fillId="4" borderId="66" applyNumberFormat="1" applyFont="1" applyFill="1" applyBorder="1" applyAlignment="1" applyProtection="0">
      <alignment horizontal="left" vertical="bottom"/>
    </xf>
    <xf numFmtId="0" fontId="46" fillId="4" borderId="66" applyNumberFormat="0" applyFont="1" applyFill="1" applyBorder="1" applyAlignment="1" applyProtection="0">
      <alignment vertical="bottom"/>
    </xf>
    <xf numFmtId="49" fontId="41" fillId="4" borderId="66" applyNumberFormat="1" applyFont="1" applyFill="1" applyBorder="1" applyAlignment="1" applyProtection="0">
      <alignment vertical="bottom"/>
    </xf>
    <xf numFmtId="3" fontId="23" fillId="4" borderId="66" applyNumberFormat="1" applyFont="1" applyFill="1" applyBorder="1" applyAlignment="1" applyProtection="0">
      <alignment horizontal="center" vertical="bottom"/>
    </xf>
    <xf numFmtId="0" fontId="46" fillId="4" borderId="26" applyNumberFormat="0" applyFont="1" applyFill="1" applyBorder="1" applyAlignment="1" applyProtection="0">
      <alignment vertical="bottom"/>
    </xf>
    <xf numFmtId="49" fontId="41" fillId="4" borderId="26" applyNumberFormat="1" applyFont="1" applyFill="1" applyBorder="1" applyAlignment="1" applyProtection="0">
      <alignment vertical="bottom"/>
    </xf>
    <xf numFmtId="49" fontId="23" fillId="4" borderId="26" applyNumberFormat="1" applyFont="1" applyFill="1" applyBorder="1" applyAlignment="1" applyProtection="0">
      <alignment horizontal="left" vertical="bottom"/>
    </xf>
    <xf numFmtId="0" fontId="22" fillId="4" borderId="26" applyNumberFormat="0" applyFont="1" applyFill="1" applyBorder="1" applyAlignment="1" applyProtection="0">
      <alignment vertical="bottom"/>
    </xf>
    <xf numFmtId="60" fontId="22" fillId="4" borderId="64" applyNumberFormat="1" applyFont="1" applyFill="1" applyBorder="1" applyAlignment="1" applyProtection="0">
      <alignment horizontal="left" vertical="bottom"/>
    </xf>
    <xf numFmtId="0" fontId="23" fillId="4" borderId="26" applyNumberFormat="0" applyFont="1" applyFill="1" applyBorder="1" applyAlignment="1" applyProtection="0">
      <alignment horizontal="left" vertical="bottom"/>
    </xf>
    <xf numFmtId="49" fontId="23" fillId="4" borderId="65" applyNumberFormat="1" applyFont="1" applyFill="1" applyBorder="1" applyAlignment="1" applyProtection="0">
      <alignment horizontal="center" vertical="bottom"/>
    </xf>
    <xf numFmtId="3" fontId="23" fillId="4" borderId="65" applyNumberFormat="1" applyFont="1" applyFill="1" applyBorder="1" applyAlignment="1" applyProtection="0">
      <alignment horizontal="center" vertical="bottom"/>
    </xf>
    <xf numFmtId="3" fontId="22" fillId="4" borderId="26" applyNumberFormat="1" applyFont="1" applyFill="1" applyBorder="1" applyAlignment="1" applyProtection="0">
      <alignment vertical="bottom"/>
    </xf>
    <xf numFmtId="49" fontId="40" fillId="4" borderId="12" applyNumberFormat="1" applyFont="1" applyFill="1" applyBorder="1" applyAlignment="1" applyProtection="0">
      <alignment horizontal="left" vertical="bottom"/>
    </xf>
    <xf numFmtId="49" fontId="23" fillId="4" borderId="12" applyNumberFormat="1" applyFont="1" applyFill="1" applyBorder="1" applyAlignment="1" applyProtection="0">
      <alignment horizontal="left" vertical="bottom"/>
    </xf>
    <xf numFmtId="3" fontId="23" fillId="4" borderId="12" applyNumberFormat="1" applyFont="1" applyFill="1" applyBorder="1" applyAlignment="1" applyProtection="0">
      <alignment vertical="bottom"/>
    </xf>
    <xf numFmtId="0" fontId="22" fillId="4" borderId="67" applyNumberFormat="0" applyFont="1" applyFill="1" applyBorder="1" applyAlignment="1" applyProtection="0">
      <alignment vertical="bottom"/>
    </xf>
    <xf numFmtId="49" fontId="48" fillId="4" borderId="12" applyNumberFormat="1" applyFont="1" applyFill="1" applyBorder="1" applyAlignment="1" applyProtection="0">
      <alignment horizontal="right" vertical="bottom"/>
    </xf>
    <xf numFmtId="1" fontId="0" fillId="4" borderId="26" applyNumberFormat="1" applyFont="1" applyFill="1" applyBorder="1" applyAlignment="1" applyProtection="0">
      <alignment vertical="bottom"/>
    </xf>
    <xf numFmtId="49" fontId="50" fillId="4" borderId="68" applyNumberFormat="1" applyFont="1" applyFill="1" applyBorder="1" applyAlignment="1" applyProtection="0">
      <alignment horizontal="left" vertical="center"/>
    </xf>
    <xf numFmtId="49" fontId="50" fillId="4" borderId="107" applyNumberFormat="1" applyFont="1" applyFill="1" applyBorder="1" applyAlignment="1" applyProtection="0">
      <alignment horizontal="left" vertical="center" wrapText="1"/>
    </xf>
    <xf numFmtId="0" fontId="27" fillId="4" borderId="108" applyNumberFormat="0" applyFont="1" applyFill="1" applyBorder="1" applyAlignment="1" applyProtection="0">
      <alignment horizontal="left" vertical="center" wrapText="1"/>
    </xf>
    <xf numFmtId="0" fontId="27" fillId="4" borderId="109" applyNumberFormat="0" applyFont="1" applyFill="1" applyBorder="1" applyAlignment="1" applyProtection="0">
      <alignment horizontal="left" vertical="center" wrapText="1"/>
    </xf>
    <xf numFmtId="0" fontId="50" fillId="4" borderId="83" applyNumberFormat="1" applyFont="1" applyFill="1" applyBorder="1" applyAlignment="1" applyProtection="0">
      <alignment horizontal="left" vertical="center"/>
    </xf>
    <xf numFmtId="49" fontId="50" fillId="4" borderId="88" applyNumberFormat="1" applyFont="1" applyFill="1" applyBorder="1" applyAlignment="1" applyProtection="0">
      <alignment horizontal="left" vertical="center" wrapText="1"/>
    </xf>
    <xf numFmtId="0" fontId="27" fillId="4" borderId="89" applyNumberFormat="0" applyFont="1" applyFill="1" applyBorder="1" applyAlignment="1" applyProtection="0">
      <alignment horizontal="left" vertical="center" wrapText="1"/>
    </xf>
    <xf numFmtId="0" fontId="27" fillId="4" borderId="90" applyNumberFormat="0" applyFont="1" applyFill="1" applyBorder="1" applyAlignment="1" applyProtection="0">
      <alignment horizontal="left" vertical="center" wrapText="1"/>
    </xf>
    <xf numFmtId="49" fontId="50" fillId="4" borderId="83" applyNumberFormat="1" applyFont="1" applyFill="1" applyBorder="1" applyAlignment="1" applyProtection="0">
      <alignment horizontal="left" vertical="center"/>
    </xf>
    <xf numFmtId="49" fontId="26" fillId="4" borderId="88" applyNumberFormat="1" applyFont="1" applyFill="1" applyBorder="1" applyAlignment="1" applyProtection="0">
      <alignment horizontal="left" vertical="center" wrapText="1"/>
    </xf>
    <xf numFmtId="0" fontId="32" fillId="4" borderId="89" applyNumberFormat="0" applyFont="1" applyFill="1" applyBorder="1" applyAlignment="1" applyProtection="0">
      <alignment horizontal="left" vertical="center" wrapText="1"/>
    </xf>
    <xf numFmtId="0" fontId="32" fillId="4" borderId="90" applyNumberFormat="0" applyFont="1" applyFill="1" applyBorder="1" applyAlignment="1" applyProtection="0">
      <alignment horizontal="left" vertical="center" wrapText="1"/>
    </xf>
    <xf numFmtId="0" fontId="0" fillId="4" borderId="89" applyNumberFormat="0" applyFont="1" applyFill="1" applyBorder="1" applyAlignment="1" applyProtection="0">
      <alignment horizontal="left" vertical="center" wrapText="1"/>
    </xf>
    <xf numFmtId="0" fontId="0" fillId="4" borderId="90" applyNumberFormat="0" applyFont="1" applyFill="1" applyBorder="1" applyAlignment="1" applyProtection="0">
      <alignment horizontal="left" vertical="center" wrapText="1"/>
    </xf>
    <xf numFmtId="0" fontId="26" fillId="4" borderId="91" applyNumberFormat="1" applyFont="1" applyFill="1" applyBorder="1" applyAlignment="1" applyProtection="0">
      <alignment horizontal="left" vertical="center"/>
    </xf>
    <xf numFmtId="0" fontId="32" fillId="4" borderId="102" applyNumberFormat="0" applyFont="1" applyFill="1" applyBorder="1" applyAlignment="1" applyProtection="0">
      <alignment horizontal="left" vertical="center" wrapText="1"/>
    </xf>
    <xf numFmtId="0" fontId="32" fillId="4" borderId="103" applyNumberFormat="0" applyFont="1" applyFill="1" applyBorder="1" applyAlignment="1" applyProtection="0">
      <alignment horizontal="left" vertical="center" wrapText="1"/>
    </xf>
    <xf numFmtId="49" fontId="0" fillId="4" borderId="88" applyNumberFormat="1" applyFont="1" applyFill="1" applyBorder="1" applyAlignment="1" applyProtection="0">
      <alignment horizontal="left" vertical="center"/>
    </xf>
    <xf numFmtId="0" fontId="0" fillId="4" borderId="89" applyNumberFormat="0" applyFont="1" applyFill="1" applyBorder="1" applyAlignment="1" applyProtection="0">
      <alignment horizontal="left" vertical="center"/>
    </xf>
    <xf numFmtId="0" fontId="0" fillId="4" borderId="90" applyNumberFormat="0" applyFont="1" applyFill="1" applyBorder="1" applyAlignment="1" applyProtection="0">
      <alignment horizontal="left" vertical="center"/>
    </xf>
    <xf numFmtId="49" fontId="26" fillId="4" borderId="107" applyNumberFormat="1" applyFont="1" applyFill="1" applyBorder="1" applyAlignment="1" applyProtection="0">
      <alignment horizontal="left" vertical="center" wrapText="1"/>
    </xf>
    <xf numFmtId="0" fontId="32" fillId="4" borderId="108" applyNumberFormat="0" applyFont="1" applyFill="1" applyBorder="1" applyAlignment="1" applyProtection="0">
      <alignment horizontal="left" vertical="center" wrapText="1"/>
    </xf>
    <xf numFmtId="0" fontId="32" fillId="4" borderId="109" applyNumberFormat="0" applyFont="1" applyFill="1" applyBorder="1" applyAlignment="1" applyProtection="0">
      <alignment horizontal="left" vertical="center" wrapText="1"/>
    </xf>
    <xf numFmtId="0" fontId="0" fillId="4" borderId="106" applyNumberFormat="0" applyFont="1" applyFill="1" applyBorder="1" applyAlignment="1" applyProtection="0">
      <alignment vertical="bottom"/>
    </xf>
    <xf numFmtId="0" fontId="0" applyNumberFormat="1" applyFont="1" applyFill="0" applyBorder="0" applyAlignment="1" applyProtection="0">
      <alignment vertical="bottom"/>
    </xf>
    <xf numFmtId="0" fontId="0" fillId="4" borderId="39" applyNumberFormat="0" applyFont="1" applyFill="1" applyBorder="1" applyAlignment="1" applyProtection="0">
      <alignment vertical="bottom"/>
    </xf>
    <xf numFmtId="0" fontId="0" fillId="4" borderId="56" applyNumberFormat="0" applyFont="1" applyFill="1" applyBorder="1" applyAlignment="1" applyProtection="0">
      <alignment vertical="bottom"/>
    </xf>
    <xf numFmtId="0" fontId="0" fillId="4" borderId="58" applyNumberFormat="0" applyFont="1" applyFill="1" applyBorder="1" applyAlignment="1" applyProtection="0">
      <alignment vertical="bottom"/>
    </xf>
    <xf numFmtId="0" fontId="0" fillId="4" borderId="61" applyNumberFormat="0" applyFont="1" applyFill="1" applyBorder="1" applyAlignment="1" applyProtection="0">
      <alignment vertical="bottom"/>
    </xf>
    <xf numFmtId="0" fontId="0" fillId="4" borderId="63" applyNumberFormat="0" applyFont="1" applyFill="1" applyBorder="1" applyAlignment="1" applyProtection="0">
      <alignment horizontal="center" vertical="bottom"/>
    </xf>
    <xf numFmtId="0" fontId="0" fillId="4" borderId="63" applyNumberFormat="0" applyFont="1" applyFill="1" applyBorder="1" applyAlignment="1" applyProtection="0">
      <alignment vertical="bottom"/>
    </xf>
    <xf numFmtId="49" fontId="44" fillId="4" borderId="26" applyNumberFormat="1" applyFont="1" applyFill="1" applyBorder="1" applyAlignment="1" applyProtection="0">
      <alignment horizontal="center" vertical="center" wrapText="1"/>
    </xf>
    <xf numFmtId="0" fontId="0" fillId="4" borderId="62" applyNumberFormat="0" applyFont="1" applyFill="1" applyBorder="1" applyAlignment="1" applyProtection="0">
      <alignment horizontal="center" vertical="center" wrapText="1"/>
    </xf>
    <xf numFmtId="0" fontId="0" fillId="4" borderId="61" applyNumberFormat="0" applyFont="1" applyFill="1" applyBorder="1" applyAlignment="1" applyProtection="0">
      <alignment vertical="center" wrapText="1"/>
    </xf>
    <xf numFmtId="0" fontId="0" fillId="4" borderId="26" applyNumberFormat="0" applyFont="1" applyFill="1" applyBorder="1" applyAlignment="1" applyProtection="0">
      <alignment vertical="center" wrapText="1"/>
    </xf>
    <xf numFmtId="0" fontId="0" fillId="4" borderId="12" applyNumberFormat="0" applyFont="1" applyFill="1" applyBorder="1" applyAlignment="1" applyProtection="0">
      <alignment vertical="bottom"/>
    </xf>
    <xf numFmtId="0" fontId="0" fillId="4" borderId="35" applyNumberFormat="0" applyFont="1" applyFill="1" applyBorder="1" applyAlignment="1" applyProtection="0">
      <alignment vertical="bottom"/>
    </xf>
    <xf numFmtId="0" fontId="0" fillId="4" borderId="34" applyNumberFormat="0" applyFont="1" applyFill="1" applyBorder="1" applyAlignment="1" applyProtection="0">
      <alignment vertical="bottom"/>
    </xf>
    <xf numFmtId="49" fontId="26" fillId="4" borderId="110" applyNumberFormat="1" applyFont="1" applyFill="1" applyBorder="1" applyAlignment="1" applyProtection="0">
      <alignment horizontal="left" vertical="bottom"/>
    </xf>
    <xf numFmtId="49" fontId="26" fillId="4" borderId="108" applyNumberFormat="1" applyFont="1" applyFill="1" applyBorder="1" applyAlignment="1" applyProtection="0">
      <alignment horizontal="left" vertical="center" wrapText="1"/>
    </xf>
    <xf numFmtId="0" fontId="26" fillId="4" borderId="108" applyNumberFormat="0" applyFont="1" applyFill="1" applyBorder="1" applyAlignment="1" applyProtection="0">
      <alignment horizontal="left" vertical="center" wrapText="1"/>
    </xf>
    <xf numFmtId="0" fontId="26" fillId="4" borderId="109" applyNumberFormat="0" applyFont="1" applyFill="1" applyBorder="1" applyAlignment="1" applyProtection="0">
      <alignment horizontal="left" vertical="center" wrapText="1"/>
    </xf>
    <xf numFmtId="59" fontId="26" fillId="4" borderId="49" applyNumberFormat="1" applyFont="1" applyFill="1" applyBorder="1" applyAlignment="1" applyProtection="0">
      <alignment horizontal="center" vertical="bottom"/>
    </xf>
    <xf numFmtId="3" fontId="26" fillId="4" borderId="49" applyNumberFormat="1" applyFont="1" applyFill="1" applyBorder="1" applyAlignment="1" applyProtection="0">
      <alignment vertical="bottom"/>
    </xf>
    <xf numFmtId="3" fontId="26" fillId="4" borderId="111" applyNumberFormat="1" applyFont="1" applyFill="1" applyBorder="1" applyAlignment="1" applyProtection="0">
      <alignment vertical="bottom"/>
    </xf>
    <xf numFmtId="49" fontId="26" fillId="4" borderId="112" applyNumberFormat="1" applyFont="1" applyFill="1" applyBorder="1" applyAlignment="1" applyProtection="0">
      <alignment horizontal="right" vertical="bottom"/>
    </xf>
    <xf numFmtId="49" fontId="26" fillId="4" borderId="113" applyNumberFormat="1" applyFont="1" applyFill="1" applyBorder="1" applyAlignment="1" applyProtection="0">
      <alignment horizontal="left" vertical="bottom"/>
    </xf>
    <xf numFmtId="49" fontId="26" fillId="4" borderId="89" applyNumberFormat="1" applyFont="1" applyFill="1" applyBorder="1" applyAlignment="1" applyProtection="0">
      <alignment horizontal="left" vertical="center" wrapText="1"/>
    </xf>
    <xf numFmtId="0" fontId="26" fillId="4" borderId="89" applyNumberFormat="0" applyFont="1" applyFill="1" applyBorder="1" applyAlignment="1" applyProtection="0">
      <alignment horizontal="left" vertical="center" wrapText="1"/>
    </xf>
    <xf numFmtId="0" fontId="26" fillId="4" borderId="90" applyNumberFormat="0" applyFont="1" applyFill="1" applyBorder="1" applyAlignment="1" applyProtection="0">
      <alignment horizontal="left" vertical="center" wrapText="1"/>
    </xf>
    <xf numFmtId="59" fontId="26" fillId="4" borderId="51" applyNumberFormat="1" applyFont="1" applyFill="1" applyBorder="1" applyAlignment="1" applyProtection="0">
      <alignment horizontal="center" vertical="bottom"/>
    </xf>
    <xf numFmtId="3" fontId="26" fillId="4" borderId="51" applyNumberFormat="1" applyFont="1" applyFill="1" applyBorder="1" applyAlignment="1" applyProtection="0">
      <alignment vertical="bottom"/>
    </xf>
    <xf numFmtId="3" fontId="26" fillId="4" borderId="114" applyNumberFormat="1" applyFont="1" applyFill="1" applyBorder="1" applyAlignment="1" applyProtection="0">
      <alignment vertical="bottom"/>
    </xf>
    <xf numFmtId="49" fontId="26" fillId="4" borderId="115" applyNumberFormat="1" applyFont="1" applyFill="1" applyBorder="1" applyAlignment="1" applyProtection="0">
      <alignment horizontal="right" vertical="bottom"/>
    </xf>
    <xf numFmtId="3" fontId="26" borderId="114" applyNumberFormat="1" applyFont="1" applyFill="0" applyBorder="1" applyAlignment="1" applyProtection="0">
      <alignment vertical="center"/>
    </xf>
    <xf numFmtId="49" fontId="26" fillId="4" borderId="116" applyNumberFormat="1" applyFont="1" applyFill="1" applyBorder="1" applyAlignment="1" applyProtection="0">
      <alignment horizontal="left" vertical="bottom"/>
    </xf>
    <xf numFmtId="49" fontId="50" fillId="4" borderId="102" applyNumberFormat="1" applyFont="1" applyFill="1" applyBorder="1" applyAlignment="1" applyProtection="0">
      <alignment horizontal="left" vertical="center" wrapText="1"/>
    </xf>
    <xf numFmtId="0" fontId="50" fillId="4" borderId="102" applyNumberFormat="0" applyFont="1" applyFill="1" applyBorder="1" applyAlignment="1" applyProtection="0">
      <alignment horizontal="left" vertical="center" wrapText="1"/>
    </xf>
    <xf numFmtId="0" fontId="50" fillId="4" borderId="103" applyNumberFormat="0" applyFont="1" applyFill="1" applyBorder="1" applyAlignment="1" applyProtection="0">
      <alignment horizontal="left" vertical="center" wrapText="1"/>
    </xf>
    <xf numFmtId="59" fontId="26" fillId="4" borderId="50" applyNumberFormat="1" applyFont="1" applyFill="1" applyBorder="1" applyAlignment="1" applyProtection="0">
      <alignment horizontal="center" vertical="bottom"/>
    </xf>
    <xf numFmtId="3" fontId="26" borderId="117" applyNumberFormat="1" applyFont="1" applyFill="0" applyBorder="1" applyAlignment="1" applyProtection="0">
      <alignment vertical="center"/>
    </xf>
    <xf numFmtId="49" fontId="26" fillId="4" borderId="118" applyNumberFormat="1" applyFont="1" applyFill="1" applyBorder="1" applyAlignment="1" applyProtection="0">
      <alignment horizontal="right" vertical="bottom"/>
    </xf>
    <xf numFmtId="0" fontId="17" fillId="9" borderId="108" applyNumberFormat="0" applyFont="1" applyFill="1" applyBorder="1" applyAlignment="1" applyProtection="0">
      <alignment horizontal="left" vertical="center"/>
    </xf>
    <xf numFmtId="49" fontId="26" fillId="4" borderId="49" applyNumberFormat="1" applyFont="1" applyFill="1" applyBorder="1" applyAlignment="1" applyProtection="0">
      <alignment horizontal="right" vertical="bottom"/>
    </xf>
    <xf numFmtId="49" fontId="26" fillId="4" borderId="51" applyNumberFormat="1" applyFont="1" applyFill="1" applyBorder="1" applyAlignment="1" applyProtection="0">
      <alignment horizontal="right" vertical="bottom"/>
    </xf>
    <xf numFmtId="49" fontId="26" fillId="4" borderId="50" applyNumberFormat="1" applyFont="1" applyFill="1" applyBorder="1" applyAlignment="1" applyProtection="0">
      <alignment horizontal="right" vertical="bottom"/>
    </xf>
    <xf numFmtId="49" fontId="50" fillId="4" borderId="33" applyNumberFormat="1" applyFont="1" applyFill="1" applyBorder="1" applyAlignment="1" applyProtection="0">
      <alignment horizontal="left" vertical="bottom"/>
    </xf>
    <xf numFmtId="49" fontId="50" fillId="4" borderId="34" applyNumberFormat="1" applyFont="1" applyFill="1" applyBorder="1" applyAlignment="1" applyProtection="0">
      <alignment horizontal="left" vertical="center" wrapText="1"/>
    </xf>
    <xf numFmtId="0" fontId="50" fillId="4" borderId="34" applyNumberFormat="0" applyFont="1" applyFill="1" applyBorder="1" applyAlignment="1" applyProtection="0">
      <alignment horizontal="left" vertical="center" wrapText="1"/>
    </xf>
    <xf numFmtId="0" fontId="50" fillId="4" borderId="6" applyNumberFormat="0" applyFont="1" applyFill="1" applyBorder="1" applyAlignment="1" applyProtection="0">
      <alignment horizontal="left" vertical="center" wrapText="1"/>
    </xf>
    <xf numFmtId="59" fontId="26" fillId="4" borderId="42" applyNumberFormat="1" applyFont="1" applyFill="1" applyBorder="1" applyAlignment="1" applyProtection="0">
      <alignment horizontal="center" vertical="bottom"/>
    </xf>
    <xf numFmtId="49" fontId="26" fillId="4" borderId="42" applyNumberFormat="1" applyFont="1" applyFill="1" applyBorder="1" applyAlignment="1" applyProtection="0">
      <alignment horizontal="right" vertical="bottom"/>
    </xf>
    <xf numFmtId="3" fontId="26" fillId="4" borderId="50" applyNumberFormat="1" applyFont="1" applyFill="1" applyBorder="1" applyAlignment="1" applyProtection="0">
      <alignment vertical="bottom"/>
    </xf>
    <xf numFmtId="49" fontId="26" fillId="4" borderId="102"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0" fontId="0" fillId="6" borderId="39" applyNumberFormat="0" applyFont="1" applyFill="1" applyBorder="1" applyAlignment="1" applyProtection="0">
      <alignment vertical="bottom"/>
    </xf>
    <xf numFmtId="49" fontId="50" fillId="4" borderId="119" applyNumberFormat="1" applyFont="1" applyFill="1" applyBorder="1" applyAlignment="1" applyProtection="0">
      <alignment vertical="center" wrapText="1"/>
    </xf>
    <xf numFmtId="0" fontId="50" fillId="4" borderId="34" applyNumberFormat="0" applyFont="1" applyFill="1" applyBorder="1" applyAlignment="1" applyProtection="0">
      <alignment vertical="center" wrapText="1"/>
    </xf>
    <xf numFmtId="0" fontId="50" fillId="4" borderId="9" applyNumberFormat="0" applyFont="1" applyFill="1" applyBorder="1" applyAlignment="1" applyProtection="0">
      <alignment vertical="center" wrapText="1"/>
    </xf>
    <xf numFmtId="0" fontId="50" fillId="4" borderId="12" applyNumberFormat="0" applyFont="1" applyFill="1" applyBorder="1" applyAlignment="1" applyProtection="0">
      <alignment vertical="center" wrapText="1"/>
    </xf>
    <xf numFmtId="49" fontId="27" fillId="5" borderId="42" applyNumberFormat="1" applyFont="1" applyFill="1" applyBorder="1" applyAlignment="1" applyProtection="0">
      <alignment horizontal="center" vertical="center"/>
    </xf>
    <xf numFmtId="49" fontId="27" fillId="5" borderId="42" applyNumberFormat="1" applyFont="1" applyFill="1" applyBorder="1" applyAlignment="1" applyProtection="0">
      <alignment horizontal="center" vertical="center" wrapText="1"/>
    </xf>
    <xf numFmtId="0" fontId="27" fillId="5" borderId="42" applyNumberFormat="0" applyFont="1" applyFill="1" applyBorder="1" applyAlignment="1" applyProtection="0">
      <alignment horizontal="center" vertical="center" wrapText="1"/>
    </xf>
    <xf numFmtId="0" fontId="0" fillId="4" borderId="42" applyNumberFormat="0" applyFont="1" applyFill="1" applyBorder="1" applyAlignment="1" applyProtection="0">
      <alignment vertical="bottom" wrapText="1"/>
    </xf>
    <xf numFmtId="49" fontId="26" fillId="4" borderId="120" applyNumberFormat="1" applyFont="1" applyFill="1" applyBorder="1" applyAlignment="1" applyProtection="0">
      <alignment vertical="center"/>
    </xf>
    <xf numFmtId="0" fontId="50" fillId="4" borderId="82" applyNumberFormat="1" applyFont="1" applyFill="1" applyBorder="1" applyAlignment="1" applyProtection="0">
      <alignment horizontal="right" vertical="center"/>
    </xf>
    <xf numFmtId="0" fontId="26" fillId="4" borderId="45" applyNumberFormat="0" applyFont="1" applyFill="1" applyBorder="1" applyAlignment="1" applyProtection="0">
      <alignment vertical="center"/>
    </xf>
    <xf numFmtId="62" fontId="26" fillId="4" borderId="120" applyNumberFormat="1" applyFont="1" applyFill="1" applyBorder="1" applyAlignment="1" applyProtection="0">
      <alignment horizontal="center" vertical="center"/>
    </xf>
    <xf numFmtId="49" fontId="26" fillId="4" borderId="81" applyNumberFormat="1" applyFont="1" applyFill="1" applyBorder="1" applyAlignment="1" applyProtection="0">
      <alignment vertical="center" wrapText="1"/>
    </xf>
    <xf numFmtId="0" fontId="26" fillId="4" borderId="81" applyNumberFormat="0" applyFont="1" applyFill="1" applyBorder="1" applyAlignment="1" applyProtection="0">
      <alignment vertical="center" wrapText="1"/>
    </xf>
    <xf numFmtId="0" fontId="26" fillId="4" borderId="82" applyNumberFormat="0" applyFont="1" applyFill="1" applyBorder="1" applyAlignment="1" applyProtection="0">
      <alignment vertical="center" wrapText="1"/>
    </xf>
    <xf numFmtId="49" fontId="26" fillId="4" borderId="75" applyNumberFormat="1" applyFont="1" applyFill="1" applyBorder="1" applyAlignment="1" applyProtection="0">
      <alignment vertical="center"/>
    </xf>
    <xf numFmtId="0" fontId="50" fillId="4" borderId="77" applyNumberFormat="1" applyFont="1" applyFill="1" applyBorder="1" applyAlignment="1" applyProtection="0">
      <alignment horizontal="right" vertical="center"/>
    </xf>
    <xf numFmtId="62" fontId="26" fillId="4" borderId="75" applyNumberFormat="1" applyFont="1" applyFill="1" applyBorder="1" applyAlignment="1" applyProtection="0">
      <alignment horizontal="center" vertical="center"/>
    </xf>
    <xf numFmtId="49" fontId="26" fillId="4" borderId="76" applyNumberFormat="1" applyFont="1" applyFill="1" applyBorder="1" applyAlignment="1" applyProtection="0">
      <alignment vertical="center" wrapText="1"/>
    </xf>
    <xf numFmtId="0" fontId="26" fillId="4" borderId="76" applyNumberFormat="0" applyFont="1" applyFill="1" applyBorder="1" applyAlignment="1" applyProtection="0">
      <alignment vertical="center" wrapText="1"/>
    </xf>
    <xf numFmtId="0" fontId="26" fillId="4" borderId="77" applyNumberFormat="0" applyFont="1" applyFill="1" applyBorder="1" applyAlignment="1" applyProtection="0">
      <alignment vertical="center" wrapText="1"/>
    </xf>
    <xf numFmtId="49" fontId="26" fillId="4" borderId="121" applyNumberFormat="1" applyFont="1" applyFill="1" applyBorder="1" applyAlignment="1" applyProtection="0">
      <alignment vertical="center"/>
    </xf>
    <xf numFmtId="0" fontId="26" fillId="4" borderId="122" applyNumberFormat="0" applyFont="1" applyFill="1" applyBorder="1" applyAlignment="1" applyProtection="0">
      <alignment vertical="center"/>
    </xf>
    <xf numFmtId="0" fontId="26" fillId="4" borderId="123" applyNumberFormat="0" applyFont="1" applyFill="1" applyBorder="1" applyAlignment="1" applyProtection="0">
      <alignment vertical="center"/>
    </xf>
    <xf numFmtId="49" fontId="26" fillId="4" borderId="76" applyNumberFormat="1" applyFont="1" applyFill="1" applyBorder="1" applyAlignment="1" applyProtection="0">
      <alignment vertical="center"/>
    </xf>
    <xf numFmtId="0" fontId="26" fillId="4" borderId="76" applyNumberFormat="0" applyFont="1" applyFill="1" applyBorder="1" applyAlignment="1" applyProtection="0">
      <alignment vertical="center"/>
    </xf>
    <xf numFmtId="0" fontId="26" fillId="4" borderId="77" applyNumberFormat="0" applyFont="1" applyFill="1" applyBorder="1" applyAlignment="1" applyProtection="0">
      <alignment vertical="center"/>
    </xf>
    <xf numFmtId="49" fontId="26" fillId="4" borderId="121" applyNumberFormat="1" applyFont="1" applyFill="1" applyBorder="1" applyAlignment="1" applyProtection="0">
      <alignment vertical="top" wrapText="1"/>
    </xf>
    <xf numFmtId="0" fontId="26" fillId="4" borderId="122" applyNumberFormat="0" applyFont="1" applyFill="1" applyBorder="1" applyAlignment="1" applyProtection="0">
      <alignment vertical="top" wrapText="1"/>
    </xf>
    <xf numFmtId="0" fontId="26" fillId="4" borderId="123" applyNumberFormat="0" applyFont="1" applyFill="1" applyBorder="1" applyAlignment="1" applyProtection="0">
      <alignment vertical="top" wrapText="1"/>
    </xf>
    <xf numFmtId="49" fontId="26" fillId="4" borderId="78" applyNumberFormat="1" applyFont="1" applyFill="1" applyBorder="1" applyAlignment="1" applyProtection="0">
      <alignment vertical="center"/>
    </xf>
    <xf numFmtId="0" fontId="50" fillId="4" borderId="80" applyNumberFormat="1" applyFont="1" applyFill="1" applyBorder="1" applyAlignment="1" applyProtection="0">
      <alignment horizontal="right" vertical="center"/>
    </xf>
    <xf numFmtId="0" fontId="26" fillId="4" borderId="124" applyNumberFormat="0" applyFont="1" applyFill="1" applyBorder="1" applyAlignment="1" applyProtection="0">
      <alignment vertical="center"/>
    </xf>
    <xf numFmtId="0" fontId="26" fillId="4" borderId="9" applyNumberFormat="0" applyFont="1" applyFill="1" applyBorder="1" applyAlignment="1" applyProtection="0">
      <alignment vertical="center"/>
    </xf>
    <xf numFmtId="0" fontId="26" fillId="4" borderId="36" applyNumberFormat="0" applyFont="1" applyFill="1" applyBorder="1" applyAlignment="1" applyProtection="0">
      <alignment vertical="center"/>
    </xf>
    <xf numFmtId="0" fontId="26" fillId="4" borderId="24" applyNumberFormat="0" applyFont="1" applyFill="1" applyBorder="1" applyAlignment="1" applyProtection="0">
      <alignment vertical="center"/>
    </xf>
    <xf numFmtId="0" fontId="26" fillId="4" borderId="26" applyNumberFormat="0" applyFont="1" applyFill="1" applyBorder="1" applyAlignment="1" applyProtection="0">
      <alignment vertical="center"/>
    </xf>
    <xf numFmtId="0" fontId="26" fillId="4" borderId="28" applyNumberFormat="0" applyFont="1" applyFill="1" applyBorder="1" applyAlignment="1" applyProtection="0">
      <alignment vertical="center"/>
    </xf>
    <xf numFmtId="0" fontId="26" fillId="4" borderId="29" applyNumberFormat="0" applyFont="1" applyFill="1" applyBorder="1" applyAlignment="1" applyProtection="0">
      <alignment vertical="center"/>
    </xf>
    <xf numFmtId="0" fontId="26" fillId="4" borderId="125" applyNumberFormat="0" applyFont="1" applyFill="1" applyBorder="1" applyAlignment="1" applyProtection="0">
      <alignment vertical="center"/>
    </xf>
    <xf numFmtId="62" fontId="26" fillId="4" borderId="78" applyNumberFormat="1" applyFont="1" applyFill="1" applyBorder="1" applyAlignment="1" applyProtection="0">
      <alignment horizontal="center" vertical="center"/>
    </xf>
    <xf numFmtId="49" fontId="26" fillId="4" borderId="79" applyNumberFormat="1" applyFont="1" applyFill="1" applyBorder="1" applyAlignment="1" applyProtection="0">
      <alignment vertical="center" wrapText="1"/>
    </xf>
    <xf numFmtId="0" fontId="26" fillId="4" borderId="79" applyNumberFormat="0" applyFont="1" applyFill="1" applyBorder="1" applyAlignment="1" applyProtection="0">
      <alignment vertical="center" wrapText="1"/>
    </xf>
    <xf numFmtId="0" fontId="26" fillId="4" borderId="80" applyNumberFormat="0" applyFont="1" applyFill="1" applyBorder="1" applyAlignment="1" applyProtection="0">
      <alignment vertical="center" wrapText="1"/>
    </xf>
    <xf numFmtId="0" fontId="0" applyNumberFormat="1" applyFont="1" applyFill="0" applyBorder="0" applyAlignment="1" applyProtection="0">
      <alignment vertical="bottom"/>
    </xf>
    <xf numFmtId="0" fontId="0" fillId="4" borderId="3" applyNumberFormat="0" applyFont="1" applyFill="1" applyBorder="1" applyAlignment="1" applyProtection="0">
      <alignment vertical="center" wrapText="1"/>
    </xf>
    <xf numFmtId="0" fontId="0" fillId="4" borderId="55" applyNumberFormat="0" applyFont="1" applyFill="1" applyBorder="1" applyAlignment="1" applyProtection="0">
      <alignment vertical="bottom"/>
    </xf>
    <xf numFmtId="49" fontId="51" fillId="10" borderId="42" applyNumberFormat="1" applyFont="1" applyFill="1" applyBorder="1" applyAlignment="1" applyProtection="0">
      <alignment horizontal="center" vertical="center" wrapText="1"/>
    </xf>
    <xf numFmtId="49" fontId="51" fillId="10" borderId="33" applyNumberFormat="1" applyFont="1" applyFill="1" applyBorder="1" applyAlignment="1" applyProtection="0">
      <alignment horizontal="center" vertical="center" wrapText="1"/>
    </xf>
    <xf numFmtId="0" fontId="52" fillId="10" borderId="34" applyNumberFormat="0" applyFont="1" applyFill="1" applyBorder="1" applyAlignment="1" applyProtection="0">
      <alignment horizontal="center" vertical="center" wrapText="1"/>
    </xf>
    <xf numFmtId="0" fontId="52" fillId="10" borderId="6" applyNumberFormat="0" applyFont="1" applyFill="1" applyBorder="1" applyAlignment="1" applyProtection="0">
      <alignment horizontal="center" vertical="center" wrapText="1"/>
    </xf>
    <xf numFmtId="49" fontId="53" fillId="6" borderId="33" applyNumberFormat="1" applyFont="1" applyFill="1" applyBorder="1" applyAlignment="1" applyProtection="0">
      <alignment horizontal="left" vertical="center" wrapText="1"/>
    </xf>
    <xf numFmtId="0" fontId="54" fillId="6" borderId="34" applyNumberFormat="0" applyFont="1" applyFill="1" applyBorder="1" applyAlignment="1" applyProtection="0">
      <alignment horizontal="left" vertical="center" wrapText="1"/>
    </xf>
    <xf numFmtId="0" fontId="55" fillId="6" borderId="126" applyNumberFormat="1" applyFont="1" applyFill="1" applyBorder="1" applyAlignment="1" applyProtection="0">
      <alignment horizontal="center" vertical="center"/>
    </xf>
    <xf numFmtId="49" fontId="56" fillId="4" borderId="42" applyNumberFormat="1" applyFont="1" applyFill="1" applyBorder="1" applyAlignment="1" applyProtection="0">
      <alignment horizontal="center" vertical="center" wrapText="1"/>
    </xf>
    <xf numFmtId="49" fontId="57" fillId="4" borderId="42" applyNumberFormat="1" applyFont="1" applyFill="1" applyBorder="1" applyAlignment="1" applyProtection="0">
      <alignment vertical="center" wrapText="1"/>
    </xf>
    <xf numFmtId="0" fontId="57" fillId="4" borderId="42" applyNumberFormat="0" applyFont="1" applyFill="1" applyBorder="1" applyAlignment="1" applyProtection="0">
      <alignment vertical="center" wrapText="1"/>
    </xf>
    <xf numFmtId="0" fontId="55" fillId="6" borderId="127" applyNumberFormat="1" applyFont="1" applyFill="1" applyBorder="1" applyAlignment="1" applyProtection="0">
      <alignment horizontal="center" vertical="center"/>
    </xf>
    <xf numFmtId="0" fontId="56" fillId="4" borderId="42" applyNumberFormat="0" applyFont="1" applyFill="1" applyBorder="1" applyAlignment="1" applyProtection="0">
      <alignment horizontal="center" vertical="center" wrapText="1"/>
    </xf>
    <xf numFmtId="49" fontId="57" fillId="4" borderId="33" applyNumberFormat="1" applyFont="1" applyFill="1" applyBorder="1" applyAlignment="1" applyProtection="0">
      <alignment vertical="center" wrapText="1"/>
    </xf>
    <xf numFmtId="0" fontId="57" fillId="4" borderId="34" applyNumberFormat="0" applyFont="1" applyFill="1" applyBorder="1" applyAlignment="1" applyProtection="0">
      <alignment vertical="center" wrapText="1"/>
    </xf>
    <xf numFmtId="0" fontId="57" fillId="4" borderId="6" applyNumberFormat="0" applyFont="1" applyFill="1" applyBorder="1" applyAlignment="1" applyProtection="0">
      <alignment vertical="center" wrapText="1"/>
    </xf>
    <xf numFmtId="49" fontId="40" fillId="4" borderId="42" applyNumberFormat="1" applyFont="1" applyFill="1" applyBorder="1" applyAlignment="1" applyProtection="0">
      <alignment vertical="center" wrapText="1"/>
    </xf>
    <xf numFmtId="1" fontId="0" fillId="4" borderId="26" applyNumberFormat="1" applyFont="1" applyFill="1" applyBorder="1" applyAlignment="1" applyProtection="0">
      <alignment vertical="bottom" wrapText="1"/>
    </xf>
    <xf numFmtId="49" fontId="0" fillId="4" borderId="26" applyNumberFormat="1" applyFont="1" applyFill="1" applyBorder="1" applyAlignment="1" applyProtection="0">
      <alignment vertical="bottom" wrapText="1"/>
    </xf>
    <xf numFmtId="0" fontId="55" fillId="6" borderId="128" applyNumberFormat="1" applyFont="1" applyFill="1" applyBorder="1" applyAlignment="1" applyProtection="0">
      <alignment horizontal="center" vertical="center"/>
    </xf>
    <xf numFmtId="49" fontId="58" fillId="6" borderId="33" applyNumberFormat="1" applyFont="1" applyFill="1" applyBorder="1" applyAlignment="1" applyProtection="0">
      <alignment horizontal="left" vertical="center" wrapText="1"/>
    </xf>
    <xf numFmtId="0" fontId="59" fillId="6" borderId="34" applyNumberFormat="0" applyFont="1" applyFill="1" applyBorder="1" applyAlignment="1" applyProtection="0">
      <alignment horizontal="left" vertical="center" wrapText="1"/>
    </xf>
    <xf numFmtId="0" fontId="0" fillId="4" borderId="34" applyNumberFormat="0" applyFont="1" applyFill="1" applyBorder="1" applyAlignment="1" applyProtection="0">
      <alignment vertical="bottom" wrapText="1"/>
    </xf>
    <xf numFmtId="0" fontId="27" fillId="4" borderId="26" applyNumberFormat="1" applyFont="1" applyFill="1" applyBorder="1" applyAlignment="1" applyProtection="0">
      <alignment vertical="bottom"/>
    </xf>
    <xf numFmtId="3" fontId="0" fillId="4" borderId="35" applyNumberFormat="1" applyFont="1" applyFill="1" applyBorder="1" applyAlignment="1" applyProtection="0">
      <alignment vertical="bottom"/>
    </xf>
    <xf numFmtId="49" fontId="40" fillId="4" borderId="33" applyNumberFormat="1" applyFont="1" applyFill="1" applyBorder="1" applyAlignment="1" applyProtection="0">
      <alignment vertical="center" wrapText="1"/>
    </xf>
    <xf numFmtId="49" fontId="58" fillId="6" borderId="119" applyNumberFormat="1" applyFont="1" applyFill="1" applyBorder="1" applyAlignment="1" applyProtection="0">
      <alignment horizontal="left" vertical="center" wrapText="1"/>
    </xf>
    <xf numFmtId="0" fontId="0" fillId="4" borderId="6" applyNumberFormat="0" applyFont="1" applyFill="1" applyBorder="1" applyAlignment="1" applyProtection="0">
      <alignment vertical="bottom" wrapText="1"/>
    </xf>
    <xf numFmtId="3" fontId="27" fillId="4" borderId="26" applyNumberFormat="1" applyFont="1" applyFill="1" applyBorder="1" applyAlignment="1" applyProtection="0">
      <alignment vertical="bottom"/>
    </xf>
    <xf numFmtId="0" fontId="0" fillId="4" borderId="129" applyNumberFormat="0" applyFont="1" applyFill="1" applyBorder="1" applyAlignment="1" applyProtection="0">
      <alignment vertical="bottom"/>
    </xf>
    <xf numFmtId="0" fontId="0" fillId="4" borderId="9" applyNumberFormat="0" applyFont="1" applyFill="1" applyBorder="1" applyAlignment="1" applyProtection="0">
      <alignment vertical="center" wrapText="1"/>
    </xf>
    <xf numFmtId="0" fontId="0" fillId="4" borderId="29" applyNumberFormat="0" applyFont="1" applyFill="1" applyBorder="1" applyAlignment="1" applyProtection="0">
      <alignment vertical="center" wrapText="1"/>
    </xf>
    <xf numFmtId="0" fontId="0" applyNumberFormat="1" applyFont="1" applyFill="0" applyBorder="0" applyAlignment="1" applyProtection="0">
      <alignment vertical="bottom"/>
    </xf>
    <xf numFmtId="0" fontId="0" fillId="6" borderId="130" applyNumberFormat="0" applyFont="1" applyFill="1" applyBorder="1" applyAlignment="1" applyProtection="0">
      <alignment vertical="bottom"/>
    </xf>
    <xf numFmtId="49" fontId="60" fillId="7" borderId="33" applyNumberFormat="1" applyFont="1" applyFill="1" applyBorder="1" applyAlignment="1" applyProtection="0">
      <alignment horizontal="left" vertical="center" wrapText="1"/>
    </xf>
    <xf numFmtId="0" fontId="22" fillId="7" borderId="34" applyNumberFormat="0" applyFont="1" applyFill="1" applyBorder="1" applyAlignment="1" applyProtection="0">
      <alignment horizontal="left" vertical="center" wrapText="1"/>
    </xf>
    <xf numFmtId="0" fontId="22" fillId="7" borderId="6" applyNumberFormat="0" applyFont="1" applyFill="1" applyBorder="1" applyAlignment="1" applyProtection="0">
      <alignment horizontal="left" vertical="center" wrapText="1"/>
    </xf>
    <xf numFmtId="49" fontId="61" fillId="5" borderId="131" applyNumberFormat="1" applyFont="1" applyFill="1" applyBorder="1" applyAlignment="1" applyProtection="0">
      <alignment horizontal="center" vertical="center"/>
    </xf>
    <xf numFmtId="49" fontId="61" fillId="5" borderId="132" applyNumberFormat="1" applyFont="1" applyFill="1" applyBorder="1" applyAlignment="1" applyProtection="0">
      <alignment horizontal="center" vertical="center"/>
    </xf>
    <xf numFmtId="0" fontId="0" fillId="5" borderId="132" applyNumberFormat="0" applyFont="1" applyFill="1" applyBorder="1" applyAlignment="1" applyProtection="0">
      <alignment horizontal="center" vertical="center"/>
    </xf>
    <xf numFmtId="0" fontId="0" fillId="5" borderId="133" applyNumberFormat="0" applyFont="1" applyFill="1" applyBorder="1" applyAlignment="1" applyProtection="0">
      <alignment horizontal="center" vertical="center"/>
    </xf>
    <xf numFmtId="49" fontId="22" fillId="4" borderId="131" applyNumberFormat="1" applyFont="1" applyFill="1" applyBorder="1" applyAlignment="1" applyProtection="0">
      <alignment horizontal="center" vertical="center" wrapText="1"/>
    </xf>
    <xf numFmtId="49" fontId="22" fillId="4" borderId="132" applyNumberFormat="1" applyFont="1" applyFill="1" applyBorder="1" applyAlignment="1" applyProtection="0">
      <alignment horizontal="left" vertical="center" wrapText="1"/>
    </xf>
    <xf numFmtId="0" fontId="22" fillId="4" borderId="132" applyNumberFormat="0" applyFont="1" applyFill="1" applyBorder="1" applyAlignment="1" applyProtection="0">
      <alignment vertical="center" wrapText="1"/>
    </xf>
    <xf numFmtId="0" fontId="22" fillId="4" borderId="133" applyNumberFormat="0" applyFont="1" applyFill="1" applyBorder="1" applyAlignment="1" applyProtection="0">
      <alignment vertical="center" wrapText="1"/>
    </xf>
  </cellXfs>
  <cellStyles count="1">
    <cellStyle name="Normal" xfId="0" builtinId="0"/>
  </cellStyles>
  <dxfs count="11">
    <dxf>
      <font>
        <b val="1"/>
        <color rgb="ff006411"/>
      </font>
      <fill>
        <patternFill patternType="solid">
          <fgColor indexed="21"/>
          <bgColor indexed="12"/>
        </patternFill>
      </fill>
    </dxf>
    <dxf>
      <font>
        <color rgb="ffdd0806"/>
      </font>
    </dxf>
    <dxf>
      <font>
        <color rgb="ffc0c0c0"/>
      </font>
    </dxf>
    <dxf>
      <fill>
        <patternFill patternType="solid">
          <fgColor indexed="21"/>
          <bgColor indexed="18"/>
        </patternFill>
      </fill>
    </dxf>
    <dxf>
      <font>
        <color rgb="ffc0c0c0"/>
      </font>
    </dxf>
    <dxf>
      <font>
        <color rgb="fffcf305"/>
      </font>
      <fill>
        <patternFill patternType="solid">
          <fgColor indexed="21"/>
          <bgColor indexed="18"/>
        </patternFill>
      </fill>
    </dxf>
    <dxf>
      <fill>
        <patternFill patternType="solid">
          <fgColor indexed="21"/>
          <bgColor indexed="18"/>
        </patternFill>
      </fill>
    </dxf>
    <dxf>
      <font>
        <color rgb="ffc0c0c0"/>
      </font>
    </dxf>
    <dxf>
      <fill>
        <patternFill patternType="solid">
          <fgColor indexed="21"/>
          <bgColor indexed="18"/>
        </patternFill>
      </fill>
    </dxf>
    <dxf>
      <font>
        <b val="1"/>
        <color rgb="ffffffff"/>
      </font>
      <fill>
        <patternFill patternType="solid">
          <fgColor indexed="21"/>
          <bgColor indexed="18"/>
        </patternFill>
      </fill>
    </dxf>
    <dxf>
      <font>
        <b val="1"/>
        <color rgb="ff0000d4"/>
      </font>
      <fill>
        <patternFill patternType="solid">
          <fgColor indexed="21"/>
          <bgColor indexed="23"/>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00090"/>
      <rgbColor rgb="ffc0c0c0"/>
      <rgbColor rgb="ff003366"/>
      <rgbColor rgb="ff0000d4"/>
      <rgbColor rgb="ffdd0806"/>
      <rgbColor rgb="ffffffcc"/>
      <rgbColor rgb="ff900000"/>
      <rgbColor rgb="00000000"/>
      <rgbColor rgb="ff969696"/>
      <rgbColor rgb="fffcf305"/>
      <rgbColor rgb="ff006411"/>
      <rgbColor rgb="ff808080"/>
      <rgbColor rgb="ff33996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7</xdr:col>
      <xdr:colOff>196701</xdr:colOff>
      <xdr:row>51</xdr:row>
      <xdr:rowOff>58750</xdr:rowOff>
    </xdr:from>
    <xdr:to>
      <xdr:col>9</xdr:col>
      <xdr:colOff>1214189</xdr:colOff>
      <xdr:row>52</xdr:row>
      <xdr:rowOff>52751</xdr:rowOff>
    </xdr:to>
    <xdr:grpSp>
      <xdr:nvGrpSpPr>
        <xdr:cNvPr id="32" name="Group"/>
        <xdr:cNvGrpSpPr/>
      </xdr:nvGrpSpPr>
      <xdr:grpSpPr>
        <a:xfrm>
          <a:off x="6089501" y="10126675"/>
          <a:ext cx="2617689" cy="184502"/>
          <a:chOff x="0" y="0"/>
          <a:chExt cx="2617688" cy="184500"/>
        </a:xfrm>
      </xdr:grpSpPr>
      <xdr:grpSp>
        <xdr:nvGrpSpPr>
          <xdr:cNvPr id="30" name="Group"/>
          <xdr:cNvGrpSpPr/>
        </xdr:nvGrpSpPr>
        <xdr:grpSpPr>
          <a:xfrm>
            <a:off x="0" y="0"/>
            <a:ext cx="2617689" cy="184501"/>
            <a:chOff x="0" y="0"/>
            <a:chExt cx="2617688" cy="184500"/>
          </a:xfrm>
        </xdr:grpSpPr>
        <xdr:sp>
          <xdr:nvSpPr>
            <xdr:cNvPr id="19" name="Line"/>
            <xdr:cNvSpPr/>
          </xdr:nvSpPr>
          <xdr:spPr>
            <a:xfrm flipH="1">
              <a:off x="-1" y="0"/>
              <a:ext cx="1" cy="184501"/>
            </a:xfrm>
            <a:prstGeom prst="line">
              <a:avLst/>
            </a:prstGeom>
            <a:noFill/>
            <a:ln w="9525" cap="flat">
              <a:solidFill>
                <a:srgbClr val="000000"/>
              </a:solidFill>
              <a:prstDash val="solid"/>
              <a:round/>
            </a:ln>
            <a:effectLst/>
          </xdr:spPr>
          <xdr:txBody>
            <a:bodyPr/>
            <a:lstStyle/>
            <a:p>
              <a:pPr/>
            </a:p>
          </xdr:txBody>
        </xdr:sp>
        <xdr:sp>
          <xdr:nvSpPr>
            <xdr:cNvPr id="20" name="Line"/>
            <xdr:cNvSpPr/>
          </xdr:nvSpPr>
          <xdr:spPr>
            <a:xfrm flipH="1">
              <a:off x="261768" y="0"/>
              <a:ext cx="1" cy="184501"/>
            </a:xfrm>
            <a:prstGeom prst="line">
              <a:avLst/>
            </a:prstGeom>
            <a:noFill/>
            <a:ln w="9525" cap="flat">
              <a:solidFill>
                <a:srgbClr val="000000"/>
              </a:solidFill>
              <a:prstDash val="solid"/>
              <a:round/>
            </a:ln>
            <a:effectLst/>
          </xdr:spPr>
          <xdr:txBody>
            <a:bodyPr/>
            <a:lstStyle/>
            <a:p>
              <a:pPr/>
            </a:p>
          </xdr:txBody>
        </xdr:sp>
        <xdr:sp>
          <xdr:nvSpPr>
            <xdr:cNvPr id="21" name="Line"/>
            <xdr:cNvSpPr/>
          </xdr:nvSpPr>
          <xdr:spPr>
            <a:xfrm>
              <a:off x="523537" y="0"/>
              <a:ext cx="1" cy="184501"/>
            </a:xfrm>
            <a:prstGeom prst="line">
              <a:avLst/>
            </a:prstGeom>
            <a:noFill/>
            <a:ln w="9525" cap="flat">
              <a:solidFill>
                <a:srgbClr val="000000"/>
              </a:solidFill>
              <a:prstDash val="solid"/>
              <a:round/>
            </a:ln>
            <a:effectLst/>
          </xdr:spPr>
          <xdr:txBody>
            <a:bodyPr/>
            <a:lstStyle/>
            <a:p>
              <a:pPr/>
            </a:p>
          </xdr:txBody>
        </xdr:sp>
        <xdr:sp>
          <xdr:nvSpPr>
            <xdr:cNvPr id="22" name="Line"/>
            <xdr:cNvSpPr/>
          </xdr:nvSpPr>
          <xdr:spPr>
            <a:xfrm>
              <a:off x="785306" y="0"/>
              <a:ext cx="1" cy="184501"/>
            </a:xfrm>
            <a:prstGeom prst="line">
              <a:avLst/>
            </a:prstGeom>
            <a:noFill/>
            <a:ln w="9525" cap="flat">
              <a:solidFill>
                <a:srgbClr val="000000"/>
              </a:solidFill>
              <a:prstDash val="solid"/>
              <a:round/>
            </a:ln>
            <a:effectLst/>
          </xdr:spPr>
          <xdr:txBody>
            <a:bodyPr/>
            <a:lstStyle/>
            <a:p>
              <a:pPr/>
            </a:p>
          </xdr:txBody>
        </xdr:sp>
        <xdr:sp>
          <xdr:nvSpPr>
            <xdr:cNvPr id="23" name="Line"/>
            <xdr:cNvSpPr/>
          </xdr:nvSpPr>
          <xdr:spPr>
            <a:xfrm>
              <a:off x="1047075" y="0"/>
              <a:ext cx="1" cy="184501"/>
            </a:xfrm>
            <a:prstGeom prst="line">
              <a:avLst/>
            </a:prstGeom>
            <a:noFill/>
            <a:ln w="9525" cap="flat">
              <a:solidFill>
                <a:srgbClr val="000000"/>
              </a:solidFill>
              <a:prstDash val="solid"/>
              <a:round/>
            </a:ln>
            <a:effectLst/>
          </xdr:spPr>
          <xdr:txBody>
            <a:bodyPr/>
            <a:lstStyle/>
            <a:p>
              <a:pPr/>
            </a:p>
          </xdr:txBody>
        </xdr:sp>
        <xdr:sp>
          <xdr:nvSpPr>
            <xdr:cNvPr id="24" name="Line"/>
            <xdr:cNvSpPr/>
          </xdr:nvSpPr>
          <xdr:spPr>
            <a:xfrm>
              <a:off x="1308844" y="0"/>
              <a:ext cx="1" cy="184501"/>
            </a:xfrm>
            <a:prstGeom prst="line">
              <a:avLst/>
            </a:prstGeom>
            <a:noFill/>
            <a:ln w="9525" cap="flat">
              <a:solidFill>
                <a:srgbClr val="000000"/>
              </a:solidFill>
              <a:prstDash val="solid"/>
              <a:round/>
            </a:ln>
            <a:effectLst/>
          </xdr:spPr>
          <xdr:txBody>
            <a:bodyPr/>
            <a:lstStyle/>
            <a:p>
              <a:pPr/>
            </a:p>
          </xdr:txBody>
        </xdr:sp>
        <xdr:sp>
          <xdr:nvSpPr>
            <xdr:cNvPr id="25" name="Line"/>
            <xdr:cNvSpPr/>
          </xdr:nvSpPr>
          <xdr:spPr>
            <a:xfrm>
              <a:off x="1570612" y="0"/>
              <a:ext cx="1" cy="184501"/>
            </a:xfrm>
            <a:prstGeom prst="line">
              <a:avLst/>
            </a:prstGeom>
            <a:noFill/>
            <a:ln w="9525" cap="flat">
              <a:solidFill>
                <a:srgbClr val="000000"/>
              </a:solidFill>
              <a:prstDash val="solid"/>
              <a:round/>
            </a:ln>
            <a:effectLst/>
          </xdr:spPr>
          <xdr:txBody>
            <a:bodyPr/>
            <a:lstStyle/>
            <a:p>
              <a:pPr/>
            </a:p>
          </xdr:txBody>
        </xdr:sp>
        <xdr:sp>
          <xdr:nvSpPr>
            <xdr:cNvPr id="26" name="Line"/>
            <xdr:cNvSpPr/>
          </xdr:nvSpPr>
          <xdr:spPr>
            <a:xfrm>
              <a:off x="1832381" y="0"/>
              <a:ext cx="1" cy="184501"/>
            </a:xfrm>
            <a:prstGeom prst="line">
              <a:avLst/>
            </a:prstGeom>
            <a:noFill/>
            <a:ln w="9525" cap="flat">
              <a:solidFill>
                <a:srgbClr val="000000"/>
              </a:solidFill>
              <a:prstDash val="solid"/>
              <a:round/>
            </a:ln>
            <a:effectLst/>
          </xdr:spPr>
          <xdr:txBody>
            <a:bodyPr/>
            <a:lstStyle/>
            <a:p>
              <a:pPr/>
            </a:p>
          </xdr:txBody>
        </xdr:sp>
        <xdr:sp>
          <xdr:nvSpPr>
            <xdr:cNvPr id="27" name="Line"/>
            <xdr:cNvSpPr/>
          </xdr:nvSpPr>
          <xdr:spPr>
            <a:xfrm>
              <a:off x="2094150" y="0"/>
              <a:ext cx="1" cy="184501"/>
            </a:xfrm>
            <a:prstGeom prst="line">
              <a:avLst/>
            </a:prstGeom>
            <a:noFill/>
            <a:ln w="9525" cap="flat">
              <a:solidFill>
                <a:srgbClr val="000000"/>
              </a:solidFill>
              <a:prstDash val="solid"/>
              <a:round/>
            </a:ln>
            <a:effectLst/>
          </xdr:spPr>
          <xdr:txBody>
            <a:bodyPr/>
            <a:lstStyle/>
            <a:p>
              <a:pPr/>
            </a:p>
          </xdr:txBody>
        </xdr:sp>
        <xdr:sp>
          <xdr:nvSpPr>
            <xdr:cNvPr id="28" name="Line"/>
            <xdr:cNvSpPr/>
          </xdr:nvSpPr>
          <xdr:spPr>
            <a:xfrm>
              <a:off x="2355919" y="0"/>
              <a:ext cx="1" cy="184501"/>
            </a:xfrm>
            <a:prstGeom prst="line">
              <a:avLst/>
            </a:prstGeom>
            <a:noFill/>
            <a:ln w="9525" cap="flat">
              <a:solidFill>
                <a:srgbClr val="000000"/>
              </a:solidFill>
              <a:prstDash val="solid"/>
              <a:round/>
            </a:ln>
            <a:effectLst/>
          </xdr:spPr>
          <xdr:txBody>
            <a:bodyPr/>
            <a:lstStyle/>
            <a:p>
              <a:pPr/>
            </a:p>
          </xdr:txBody>
        </xdr:sp>
        <xdr:sp>
          <xdr:nvSpPr>
            <xdr:cNvPr id="29" name="Line"/>
            <xdr:cNvSpPr/>
          </xdr:nvSpPr>
          <xdr:spPr>
            <a:xfrm>
              <a:off x="2617688" y="0"/>
              <a:ext cx="1" cy="184501"/>
            </a:xfrm>
            <a:prstGeom prst="line">
              <a:avLst/>
            </a:prstGeom>
            <a:noFill/>
            <a:ln w="9525" cap="flat">
              <a:solidFill>
                <a:srgbClr val="000000"/>
              </a:solidFill>
              <a:prstDash val="solid"/>
              <a:round/>
            </a:ln>
            <a:effectLst/>
          </xdr:spPr>
          <xdr:txBody>
            <a:bodyPr/>
            <a:lstStyle/>
            <a:p>
              <a:pPr/>
            </a:p>
          </xdr:txBody>
        </xdr:sp>
      </xdr:grpSp>
      <xdr:sp>
        <xdr:nvSpPr>
          <xdr:cNvPr id="31" name="Line"/>
          <xdr:cNvSpPr/>
        </xdr:nvSpPr>
        <xdr:spPr>
          <a:xfrm>
            <a:off x="0" y="184500"/>
            <a:ext cx="2617689" cy="1"/>
          </a:xfrm>
          <a:prstGeom prst="line">
            <a:avLst/>
          </a:prstGeom>
          <a:noFill/>
          <a:ln w="9525" cap="flat">
            <a:solidFill>
              <a:srgbClr val="000000"/>
            </a:solidFill>
            <a:prstDash val="solid"/>
            <a:round/>
          </a:ln>
          <a:effectLst/>
        </xdr:spPr>
        <xdr:txBody>
          <a:bodyPr/>
          <a:lstStyle/>
          <a:p>
            <a:pPr/>
          </a:p>
        </xdr:txBody>
      </xdr:sp>
    </xdr:grpSp>
    <xdr:clientData/>
  </xdr:twoCellAnchor>
  <xdr:twoCellAnchor>
    <xdr:from>
      <xdr:col>1</xdr:col>
      <xdr:colOff>14138</xdr:colOff>
      <xdr:row>2</xdr:row>
      <xdr:rowOff>12899</xdr:rowOff>
    </xdr:from>
    <xdr:to>
      <xdr:col>2</xdr:col>
      <xdr:colOff>530671</xdr:colOff>
      <xdr:row>2</xdr:row>
      <xdr:rowOff>282187</xdr:rowOff>
    </xdr:to>
    <xdr:pic>
      <xdr:nvPicPr>
        <xdr:cNvPr id="33" name="Fina mali logo" descr="Fina mali logo"/>
        <xdr:cNvPicPr>
          <a:picLocks noChangeAspect="1"/>
        </xdr:cNvPicPr>
      </xdr:nvPicPr>
      <xdr:blipFill>
        <a:blip r:embed="rId1">
          <a:extLst/>
        </a:blip>
        <a:stretch>
          <a:fillRect/>
        </a:stretch>
      </xdr:blipFill>
      <xdr:spPr>
        <a:xfrm>
          <a:off x="115738" y="435174"/>
          <a:ext cx="1481734" cy="269289"/>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sustava Office">
  <a:themeElements>
    <a:clrScheme name="Tema sustava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sustava Office">
      <a:majorFont>
        <a:latin typeface="Helvetica Neue"/>
        <a:ea typeface="Helvetica Neue"/>
        <a:cs typeface="Helvetica Neue"/>
      </a:majorFont>
      <a:minorFont>
        <a:latin typeface="Helvetica Neue"/>
        <a:ea typeface="Helvetica Neue"/>
        <a:cs typeface="Helvetica Neue"/>
      </a:minorFont>
    </a:fontScheme>
    <a:fmtScheme name="Tema sustava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www.mfin.hr/hr/neprofitne-organizacije" TargetMode="External"/></Relationships>

</file>

<file path=xl/worksheets/_rels/sheet8.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9.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18</v>
      </c>
      <c r="C11" s="3"/>
      <c r="D11" s="3"/>
    </row>
    <row r="12">
      <c r="B12" s="4"/>
      <c r="C12" t="s" s="4">
        <v>5</v>
      </c>
      <c r="D12" t="s" s="5">
        <v>18</v>
      </c>
    </row>
    <row r="13">
      <c r="B13" t="s" s="3">
        <v>34</v>
      </c>
      <c r="C13" s="3"/>
      <c r="D13" s="3"/>
    </row>
    <row r="14">
      <c r="B14" s="4"/>
      <c r="C14" t="s" s="4">
        <v>5</v>
      </c>
      <c r="D14" t="s" s="5">
        <v>34</v>
      </c>
    </row>
    <row r="15">
      <c r="B15" t="s" s="3">
        <v>108</v>
      </c>
      <c r="C15" s="3"/>
      <c r="D15" s="3"/>
    </row>
    <row r="16">
      <c r="B16" s="4"/>
      <c r="C16" t="s" s="4">
        <v>5</v>
      </c>
      <c r="D16" t="s" s="5">
        <v>108</v>
      </c>
    </row>
    <row r="17">
      <c r="B17" t="s" s="3">
        <v>109</v>
      </c>
      <c r="C17" s="3"/>
      <c r="D17" s="3"/>
    </row>
    <row r="18">
      <c r="B18" s="4"/>
      <c r="C18" t="s" s="4">
        <v>5</v>
      </c>
      <c r="D18" t="s" s="5">
        <v>109</v>
      </c>
    </row>
    <row r="19">
      <c r="B19" t="s" s="3">
        <v>110</v>
      </c>
      <c r="C19" s="3"/>
      <c r="D19" s="3"/>
    </row>
    <row r="20">
      <c r="B20" s="4"/>
      <c r="C20" t="s" s="4">
        <v>5</v>
      </c>
      <c r="D20" t="s" s="5">
        <v>110</v>
      </c>
    </row>
    <row r="21">
      <c r="B21" t="s" s="3">
        <v>111</v>
      </c>
      <c r="C21" s="3"/>
      <c r="D21" s="3"/>
    </row>
    <row r="22">
      <c r="B22" s="4"/>
      <c r="C22" t="s" s="4">
        <v>5</v>
      </c>
      <c r="D22" t="s" s="5">
        <v>111</v>
      </c>
    </row>
    <row r="23">
      <c r="B23" t="s" s="3">
        <v>1988</v>
      </c>
      <c r="C23" s="3"/>
      <c r="D23" s="3"/>
    </row>
    <row r="24">
      <c r="B24" s="4"/>
      <c r="C24" t="s" s="4">
        <v>5</v>
      </c>
      <c r="D24" t="s" s="5">
        <v>1988</v>
      </c>
    </row>
    <row r="25">
      <c r="B25" t="s" s="3">
        <v>2203</v>
      </c>
      <c r="C25" s="3"/>
      <c r="D25" s="3"/>
    </row>
    <row r="26">
      <c r="B26" s="4"/>
      <c r="C26" t="s" s="4">
        <v>5</v>
      </c>
      <c r="D26" t="s" s="5">
        <v>2203</v>
      </c>
    </row>
    <row r="27">
      <c r="B27" t="s" s="3">
        <v>2460</v>
      </c>
      <c r="C27" s="3"/>
      <c r="D27" s="3"/>
    </row>
    <row r="28">
      <c r="B28" s="4"/>
      <c r="C28" t="s" s="4">
        <v>5</v>
      </c>
      <c r="D28" t="s" s="5">
        <v>2460</v>
      </c>
    </row>
    <row r="29">
      <c r="B29" t="s" s="3">
        <v>2528</v>
      </c>
      <c r="C29" s="3"/>
      <c r="D29" s="3"/>
    </row>
    <row r="30">
      <c r="B30" s="4"/>
      <c r="C30" t="s" s="4">
        <v>5</v>
      </c>
      <c r="D30" t="s" s="5">
        <v>2528</v>
      </c>
    </row>
    <row r="31">
      <c r="B31" t="s" s="3">
        <v>3090</v>
      </c>
      <c r="C31" s="3"/>
      <c r="D31" s="3"/>
    </row>
    <row r="32">
      <c r="B32" s="4"/>
      <c r="C32" t="s" s="4">
        <v>5</v>
      </c>
      <c r="D32" t="s" s="5">
        <v>3090</v>
      </c>
    </row>
    <row r="33">
      <c r="B33" t="s" s="3">
        <v>3131</v>
      </c>
      <c r="C33" s="3"/>
      <c r="D33" s="3"/>
    </row>
    <row r="34">
      <c r="B34" s="4"/>
      <c r="C34" t="s" s="4">
        <v>5</v>
      </c>
      <c r="D34" t="s" s="5">
        <v>3131</v>
      </c>
    </row>
  </sheetData>
  <mergeCells count="1">
    <mergeCell ref="B3:D3"/>
  </mergeCells>
  <hyperlinks>
    <hyperlink ref="D10" location="'Novosti'!R1C1" tooltip="" display="Novosti"/>
    <hyperlink ref="D12" location="'Upute'!R1C1" tooltip="" display="Upute"/>
    <hyperlink ref="D14" location="'PraviPod707'!R1C1" tooltip="" display="PraviPod707"/>
    <hyperlink ref="D16" location="'PraviPod708'!R1C1" tooltip="" display="PraviPod708"/>
    <hyperlink ref="D18" location="'PraviPod709'!R1C1" tooltip="" display="PraviPod709"/>
    <hyperlink ref="D20" location="'PraviPod710'!R1C1" tooltip="" display="PraviPod710"/>
    <hyperlink ref="D22" location="'RefStr'!R1C1" tooltip="" display="RefStr"/>
    <hyperlink ref="D24" location="'PRRAS'!R1C1" tooltip="" display="PRRAS"/>
    <hyperlink ref="D26" location="'BIL'!R1C1" tooltip="" display="BIL"/>
    <hyperlink ref="D28" location="'GPRIZNPF'!R1C1" tooltip="" display="GPRIZNPF"/>
    <hyperlink ref="D30" location="'Sifre'!R1C1" tooltip="" display="Sifre"/>
    <hyperlink ref="D32" location="'Kontrole'!R1C1" tooltip="" display="Kontrole"/>
    <hyperlink ref="D34" location="'Promjene'!R1C1" tooltip="" display="Promjene"/>
  </hyperlinks>
</worksheet>
</file>

<file path=xl/worksheets/sheet10.xml><?xml version="1.0" encoding="utf-8"?>
<worksheet xmlns:r="http://schemas.openxmlformats.org/officeDocument/2006/relationships" xmlns="http://schemas.openxmlformats.org/spreadsheetml/2006/main">
  <sheetPr>
    <pageSetUpPr fitToPage="1"/>
  </sheetPr>
  <dimension ref="A1:IW231"/>
  <sheetViews>
    <sheetView workbookViewId="0" defaultGridColor="0" colorId="21"/>
  </sheetViews>
  <sheetFormatPr defaultColWidth="0" defaultRowHeight="14" customHeight="1" outlineLevelRow="0" outlineLevelCol="0"/>
  <cols>
    <col min="1" max="1" width="1.35156" style="403" customWidth="1"/>
    <col min="2" max="2" width="5.67188" style="403" customWidth="1"/>
    <col min="3" max="8" width="12.6719" style="403" customWidth="1"/>
    <col min="9" max="9" width="4.35156" style="403" customWidth="1"/>
    <col min="10" max="11" width="15.6719" style="403" customWidth="1"/>
    <col min="12" max="12" width="6.67188" style="403" customWidth="1"/>
    <col min="13" max="13" width="1.35156" style="403" customWidth="1"/>
    <col min="14" max="256" hidden="1" width="0" style="403" customWidth="1"/>
    <col min="257" max="257" width="0" style="99" customWidth="1"/>
    <col min="258" max="16384" width="0" style="402" customWidth="1"/>
  </cols>
  <sheetData>
    <row r="1" s="98" customFormat="1" ht="25" customHeight="1">
      <c r="B1" t="s" s="8">
        <v>6</v>
      </c>
      <c r="C1" t="s" s="9">
        <v>19</v>
      </c>
      <c r="D1" t="s" s="9">
        <v>7</v>
      </c>
      <c r="E1" t="s" s="9">
        <v>8</v>
      </c>
      <c r="F1" t="s" s="42">
        <v>9</v>
      </c>
      <c r="G1" t="s" s="9">
        <v>10</v>
      </c>
      <c r="H1" t="s" s="9">
        <v>11</v>
      </c>
      <c r="I1" s="227"/>
      <c r="J1" t="s" s="9">
        <v>12</v>
      </c>
      <c r="K1" t="s" s="228">
        <v>13</v>
      </c>
      <c r="L1" s="229"/>
    </row>
    <row r="2" s="99" customFormat="1" ht="8" customHeight="1">
      <c r="B2" s="233"/>
      <c r="K2" s="404"/>
      <c r="L2" s="405"/>
    </row>
    <row r="3" s="406" customFormat="1" ht="30" customHeight="1">
      <c r="B3" t="s" s="239">
        <v>2204</v>
      </c>
      <c r="C3" s="240"/>
      <c r="F3" s="242"/>
      <c r="G3" s="242"/>
      <c r="H3" s="242"/>
      <c r="I3" s="242"/>
      <c r="J3" s="243"/>
      <c r="K3" t="s" s="244">
        <v>2205</v>
      </c>
      <c r="L3" s="245"/>
    </row>
    <row r="4" s="406" customFormat="1" ht="30" customHeight="1">
      <c r="B4" t="s" s="246">
        <v>2206</v>
      </c>
      <c r="C4" s="247"/>
      <c r="D4" s="248"/>
      <c r="E4" s="248"/>
      <c r="F4" s="248"/>
      <c r="G4" s="248"/>
      <c r="H4" s="248"/>
      <c r="I4" s="248"/>
      <c r="J4" s="248"/>
      <c r="K4" s="247"/>
      <c r="L4" s="247"/>
    </row>
    <row r="5" s="406" customFormat="1" ht="8" customHeight="1">
      <c r="B5" s="407"/>
      <c r="C5" s="248"/>
      <c r="D5" s="248"/>
      <c r="E5" s="248"/>
      <c r="F5" s="248"/>
      <c r="G5" s="248"/>
      <c r="H5" s="248"/>
      <c r="I5" s="248"/>
      <c r="J5" s="248"/>
      <c r="K5" s="248"/>
      <c r="L5" s="248"/>
    </row>
    <row r="6" s="408" customFormat="1" ht="19.5" customHeight="1">
      <c r="B6" t="s" s="409">
        <v>2207</v>
      </c>
      <c r="C6" s="248"/>
      <c r="D6" s="248"/>
      <c r="E6" s="248"/>
      <c r="F6" s="248"/>
      <c r="G6" s="248"/>
      <c r="H6" s="248"/>
      <c r="I6" s="248"/>
      <c r="J6" s="248"/>
      <c r="K6" s="248"/>
      <c r="L6" s="248"/>
      <c r="P6" t="s" s="80">
        <v>1993</v>
      </c>
    </row>
    <row r="7" s="99" customFormat="1" ht="18" customHeight="1">
      <c r="B7" t="s" s="410">
        <v>122</v>
      </c>
      <c r="C7" s="411"/>
      <c r="D7" t="s" s="252">
        <f>IF('RefStr'!O4=1,IF('RefStr'!C7&lt;&gt;"",'RefStr'!C7,""),"")</f>
        <v>1994</v>
      </c>
      <c r="E7" s="253"/>
      <c r="F7" s="253"/>
      <c r="G7" s="253"/>
      <c r="H7" s="253"/>
      <c r="I7" s="253"/>
      <c r="J7" s="253"/>
      <c r="K7" s="253"/>
      <c r="L7" s="253"/>
      <c r="P7" t="s" s="114">
        <v>1995</v>
      </c>
    </row>
    <row r="8" s="99" customFormat="1" ht="18" customHeight="1">
      <c r="B8" t="s" s="410">
        <v>124</v>
      </c>
      <c r="C8" s="411"/>
      <c r="D8" t="s" s="412">
        <f>IF('RefStr'!O4=1,IF('RefStr'!C9&lt;&gt;"",'RefStr'!C9,""),"")</f>
        <v>1996</v>
      </c>
      <c r="E8" s="413"/>
      <c r="F8" t="s" s="414">
        <v>125</v>
      </c>
      <c r="G8" t="s" s="412">
        <f>IF('RefStr'!O4=1,IF('RefStr'!E9&lt;&gt;"",'RefStr'!E9,""),"")</f>
        <v>1997</v>
      </c>
      <c r="H8" s="415"/>
      <c r="I8" s="415"/>
      <c r="J8" s="415"/>
      <c r="K8" s="415"/>
      <c r="L8" s="415"/>
    </row>
    <row r="9" s="99" customFormat="1" ht="18" customHeight="1">
      <c r="B9" t="s" s="410">
        <v>129</v>
      </c>
      <c r="C9" s="411"/>
      <c r="D9" t="s" s="412">
        <f>IF('RefStr'!O4=1,IF('RefStr'!C11&lt;&gt;"",'RefStr'!C11,""),"")</f>
        <v>1998</v>
      </c>
      <c r="E9" s="416"/>
      <c r="F9" s="416"/>
      <c r="G9" s="417"/>
      <c r="H9" s="417"/>
      <c r="I9" s="417"/>
      <c r="J9" s="417"/>
      <c r="K9" s="417"/>
      <c r="L9" s="417"/>
    </row>
    <row r="10" s="99" customFormat="1" ht="18" customHeight="1">
      <c r="B10" t="s" s="410">
        <v>131</v>
      </c>
      <c r="D10" t="s" s="412">
        <f>IF('RefStr'!O4=1,IF('RefStr'!C13&lt;&gt;"",'RefStr'!C13,""),"")</f>
        <v>1999</v>
      </c>
      <c r="E10" s="418"/>
      <c r="F10" s="418"/>
      <c r="G10" s="419"/>
      <c r="H10" s="419"/>
      <c r="I10" s="420"/>
      <c r="J10" t="s" s="414">
        <v>127</v>
      </c>
      <c r="K10" t="s" s="412">
        <f>IF('RefStr'!O4=1,IF('RefStr'!J9&lt;&gt;"",'RefStr'!J9,""),"")</f>
        <v>2000</v>
      </c>
      <c r="L10" s="420"/>
    </row>
    <row r="11" s="99" customFormat="1" ht="18" customHeight="1">
      <c r="B11" t="s" s="410">
        <v>133</v>
      </c>
      <c r="C11" s="411"/>
      <c r="D11" t="s" s="412">
        <f>IF('RefStr'!O4=1,IF('RefStr'!C15&lt;&gt;"",'RefStr'!C15,""),"")</f>
        <v>2001</v>
      </c>
      <c r="E11" t="s" s="421">
        <f>IF('RefStr'!D15&lt;&gt;"",'RefStr'!D15,"")</f>
        <v>2002</v>
      </c>
      <c r="F11" s="422"/>
      <c r="G11" s="423"/>
      <c r="H11" s="423"/>
      <c r="I11" s="423"/>
      <c r="J11" t="s" s="410">
        <v>130</v>
      </c>
      <c r="K11" t="s" s="412">
        <f>IF('RefStr'!O4=1,IF('RefStr'!J11&lt;&gt;"",'RefStr'!J11,""),"")</f>
        <v>2003</v>
      </c>
      <c r="L11" s="423"/>
    </row>
    <row r="12" s="99" customFormat="1" ht="18" customHeight="1">
      <c r="B12" t="s" s="410">
        <v>137</v>
      </c>
      <c r="C12" s="411"/>
      <c r="D12" s="417">
        <f>IF('RefStr'!O4=1,IF('RefStr'!C17&lt;&gt;"",'RefStr'!C17,""),"")</f>
        <v>133</v>
      </c>
      <c r="E12" t="s" s="424">
        <f>IF('RefStr'!D17&lt;&gt;"",'RefStr'!D17,"")</f>
        <v>2004</v>
      </c>
      <c r="F12" s="425"/>
      <c r="G12" s="425"/>
      <c r="H12" s="425"/>
      <c r="I12" s="426"/>
      <c r="J12" t="s" s="410">
        <v>132</v>
      </c>
      <c r="K12" t="s" s="412">
        <f>IF('RefStr'!O4=1,IF('RefStr'!J13&lt;&gt;"",'RefStr'!J13,""),"")</f>
        <v>2005</v>
      </c>
      <c r="L12" s="427"/>
    </row>
    <row r="13" s="99" customFormat="1" ht="18" customHeight="1">
      <c r="B13" s="423"/>
      <c r="C13" s="428"/>
      <c r="D13" s="270"/>
      <c r="E13" s="271"/>
      <c r="F13" s="271"/>
      <c r="G13" s="271"/>
      <c r="H13" s="271"/>
      <c r="I13" t="s" s="410">
        <v>135</v>
      </c>
      <c r="J13" s="411"/>
      <c r="K13" t="s" s="429">
        <f>IF('RefStr'!O4=1,IF('RefStr'!J15&lt;&gt;"",'RefStr'!J15,""),"")</f>
        <v>2006</v>
      </c>
      <c r="L13" s="420"/>
    </row>
    <row r="14" s="99" customFormat="1" ht="18" customHeight="1">
      <c r="B14" s="411"/>
      <c r="C14" s="411"/>
      <c r="D14" s="271"/>
      <c r="E14" s="271"/>
      <c r="F14" s="271"/>
      <c r="G14" s="271"/>
      <c r="H14" s="271"/>
      <c r="I14" s="423"/>
      <c r="J14" t="s" s="410">
        <v>139</v>
      </c>
      <c r="K14" s="430">
        <f>IF('RefStr'!O4=1,IF('RefStr'!J17&lt;&gt;"",'RefStr'!J17,""),"")</f>
        <v>21</v>
      </c>
      <c r="L14" s="431"/>
    </row>
    <row r="15" s="406" customFormat="1" ht="15" customHeight="1">
      <c r="B15" t="s" s="432">
        <v>21</v>
      </c>
      <c r="F15" s="433"/>
      <c r="G15" s="433"/>
      <c r="H15" s="433"/>
      <c r="I15" s="434"/>
      <c r="J15" s="434"/>
      <c r="K15" s="435"/>
      <c r="L15" t="s" s="436">
        <v>2007</v>
      </c>
      <c r="P15" s="437"/>
    </row>
    <row r="16" s="406" customFormat="1" ht="35.15" customHeight="1">
      <c r="B16" t="s" s="282">
        <v>2008</v>
      </c>
      <c r="C16" t="s" s="283">
        <v>2009</v>
      </c>
      <c r="D16" s="284"/>
      <c r="E16" s="284"/>
      <c r="F16" s="284"/>
      <c r="G16" s="285"/>
      <c r="H16" s="285"/>
      <c r="I16" t="s" s="283">
        <v>35</v>
      </c>
      <c r="J16" t="s" s="9">
        <v>147</v>
      </c>
      <c r="K16" t="s" s="9">
        <v>148</v>
      </c>
      <c r="L16" t="s" s="228">
        <v>2208</v>
      </c>
    </row>
    <row r="17" s="406" customFormat="1" ht="12" customHeight="1">
      <c r="B17" s="287">
        <v>1</v>
      </c>
      <c r="C17" s="288">
        <v>2</v>
      </c>
      <c r="D17" s="289"/>
      <c r="E17" s="289"/>
      <c r="F17" s="289"/>
      <c r="G17" s="289"/>
      <c r="H17" s="290"/>
      <c r="I17" s="291">
        <v>3</v>
      </c>
      <c r="J17" s="291">
        <v>4</v>
      </c>
      <c r="K17" s="287">
        <v>5</v>
      </c>
      <c r="L17" s="287">
        <v>6</v>
      </c>
    </row>
    <row r="18" s="406" customFormat="1" ht="15" customHeight="1">
      <c r="B18" t="s" s="292">
        <v>2209</v>
      </c>
      <c r="C18" s="293"/>
      <c r="D18" s="293"/>
      <c r="E18" s="293"/>
      <c r="F18" s="293"/>
      <c r="G18" s="293"/>
      <c r="H18" s="293"/>
      <c r="I18" s="293"/>
      <c r="J18" s="293"/>
      <c r="K18" s="293"/>
      <c r="L18" s="294"/>
    </row>
    <row r="19" s="99" customFormat="1" ht="13.65" customHeight="1">
      <c r="B19" s="438"/>
      <c r="C19" t="s" s="439">
        <v>2210</v>
      </c>
      <c r="D19" s="440"/>
      <c r="E19" s="440"/>
      <c r="F19" s="440"/>
      <c r="G19" s="440"/>
      <c r="H19" s="441"/>
      <c r="I19" s="176">
        <v>1</v>
      </c>
      <c r="J19" s="299">
        <f>J20+J92</f>
        <v>130523</v>
      </c>
      <c r="K19" s="299">
        <f>K20+K92</f>
        <v>77386</v>
      </c>
      <c r="L19" s="300">
        <f>IF(J19&gt;0,IF(K19/J19&gt;=100,"&gt;&gt;100",K19/J19*100),"-")</f>
        <v>59.2891674264306</v>
      </c>
    </row>
    <row r="20" s="99" customFormat="1" ht="13.65" customHeight="1">
      <c r="B20" s="442">
        <v>0</v>
      </c>
      <c r="C20" t="s" s="443">
        <v>2211</v>
      </c>
      <c r="D20" s="444"/>
      <c r="E20" s="444"/>
      <c r="F20" s="444"/>
      <c r="G20" s="444"/>
      <c r="H20" s="445"/>
      <c r="I20" s="184">
        <v>2</v>
      </c>
      <c r="J20" s="303">
        <f>J21+J36+J65+J69+J73+J82</f>
        <v>3508</v>
      </c>
      <c r="K20" s="303">
        <f>K21+K36+K65+K69+K73+K82</f>
        <v>0</v>
      </c>
      <c r="L20" s="306">
        <f>IF(J20&gt;0,IF(K20/J20&gt;=100,"&gt;&gt;100",K20/J20*100),"-")</f>
        <v>0</v>
      </c>
    </row>
    <row r="21" s="99" customFormat="1" ht="13.65" customHeight="1">
      <c r="B21" t="s" s="446">
        <v>2212</v>
      </c>
      <c r="C21" t="s" s="443">
        <v>2213</v>
      </c>
      <c r="D21" s="444"/>
      <c r="E21" s="444"/>
      <c r="F21" s="444"/>
      <c r="G21" s="444"/>
      <c r="H21" s="445"/>
      <c r="I21" s="184">
        <v>3</v>
      </c>
      <c r="J21" s="303">
        <f>J22+J26-J35</f>
        <v>0</v>
      </c>
      <c r="K21" s="303">
        <f>K22+K26-K35</f>
        <v>0</v>
      </c>
      <c r="L21" t="s" s="304">
        <f>IF(J21&gt;0,IF(K21/J21&gt;=100,"&gt;&gt;100",K21/J21*100),"-")</f>
        <v>2015</v>
      </c>
    </row>
    <row r="22" s="99" customFormat="1" ht="13.65" customHeight="1">
      <c r="B22" t="s" s="328">
        <v>2214</v>
      </c>
      <c r="C22" t="s" s="447">
        <v>2215</v>
      </c>
      <c r="D22" s="448"/>
      <c r="E22" s="448"/>
      <c r="F22" s="448"/>
      <c r="G22" s="448"/>
      <c r="H22" s="449"/>
      <c r="I22" s="184">
        <v>4</v>
      </c>
      <c r="J22" s="303">
        <f>SUM(J23:J25)</f>
        <v>0</v>
      </c>
      <c r="K22" s="303">
        <f>SUM(K23:K25)</f>
        <v>0</v>
      </c>
      <c r="L22" t="s" s="304">
        <f>IF(J22&gt;0,IF(K22/J22&gt;=100,"&gt;&gt;100",K22/J22*100),"-")</f>
        <v>2015</v>
      </c>
    </row>
    <row r="23" s="99" customFormat="1" ht="13.65" customHeight="1">
      <c r="B23" t="s" s="328">
        <v>158</v>
      </c>
      <c r="C23" t="s" s="447">
        <v>2216</v>
      </c>
      <c r="D23" s="448"/>
      <c r="E23" s="448"/>
      <c r="F23" s="448"/>
      <c r="G23" s="448"/>
      <c r="H23" s="449"/>
      <c r="I23" s="184">
        <v>5</v>
      </c>
      <c r="J23" s="305">
        <v>0</v>
      </c>
      <c r="K23" s="305">
        <v>0</v>
      </c>
      <c r="L23" t="s" s="304">
        <f>IF(J23&gt;0,IF(K23/J23&gt;=100,"&gt;&gt;100",K23/J23*100),"-")</f>
        <v>2015</v>
      </c>
    </row>
    <row r="24" s="99" customFormat="1" ht="13.65" customHeight="1">
      <c r="B24" t="s" s="328">
        <v>164</v>
      </c>
      <c r="C24" t="s" s="447">
        <v>2217</v>
      </c>
      <c r="D24" s="448"/>
      <c r="E24" s="448"/>
      <c r="F24" s="448"/>
      <c r="G24" s="448"/>
      <c r="H24" s="449"/>
      <c r="I24" s="184">
        <v>6</v>
      </c>
      <c r="J24" s="305">
        <v>0</v>
      </c>
      <c r="K24" s="305">
        <v>0</v>
      </c>
      <c r="L24" t="s" s="304">
        <f>IF(J24&gt;0,IF(K24/J24&gt;=100,"&gt;&gt;100",K24/J24*100),"-")</f>
        <v>2015</v>
      </c>
    </row>
    <row r="25" s="99" customFormat="1" ht="13.65" customHeight="1">
      <c r="B25" t="s" s="328">
        <v>170</v>
      </c>
      <c r="C25" t="s" s="447">
        <v>2218</v>
      </c>
      <c r="D25" s="448"/>
      <c r="E25" s="448"/>
      <c r="F25" s="448"/>
      <c r="G25" s="448"/>
      <c r="H25" s="449"/>
      <c r="I25" s="184">
        <v>7</v>
      </c>
      <c r="J25" s="305">
        <v>0</v>
      </c>
      <c r="K25" s="305">
        <v>0</v>
      </c>
      <c r="L25" t="s" s="304">
        <f>IF(J25&gt;0,IF(K25/J25&gt;=100,"&gt;&gt;100",K25/J25*100),"-")</f>
        <v>2015</v>
      </c>
    </row>
    <row r="26" s="99" customFormat="1" ht="13.65" customHeight="1">
      <c r="B26" t="s" s="328">
        <v>2219</v>
      </c>
      <c r="C26" t="s" s="447">
        <v>2220</v>
      </c>
      <c r="D26" s="448"/>
      <c r="E26" s="448"/>
      <c r="F26" s="448"/>
      <c r="G26" s="448"/>
      <c r="H26" s="449"/>
      <c r="I26" s="184">
        <v>8</v>
      </c>
      <c r="J26" s="303">
        <f>SUM(J27:J34)</f>
        <v>0</v>
      </c>
      <c r="K26" s="303">
        <f>SUM(K27:K34)</f>
        <v>0</v>
      </c>
      <c r="L26" t="s" s="304">
        <f>IF(J26&gt;0,IF(K26/J26&gt;=100,"&gt;&gt;100",K26/J26*100),"-")</f>
        <v>2015</v>
      </c>
    </row>
    <row r="27" s="99" customFormat="1" ht="13.65" customHeight="1">
      <c r="B27" t="s" s="328">
        <v>190</v>
      </c>
      <c r="C27" t="s" s="447">
        <v>2221</v>
      </c>
      <c r="D27" s="448"/>
      <c r="E27" s="448"/>
      <c r="F27" s="448"/>
      <c r="G27" s="448"/>
      <c r="H27" s="449"/>
      <c r="I27" s="184">
        <v>9</v>
      </c>
      <c r="J27" s="305">
        <v>0</v>
      </c>
      <c r="K27" s="305">
        <v>0</v>
      </c>
      <c r="L27" t="s" s="304">
        <f>IF(J27&gt;0,IF(K27/J27&gt;=100,"&gt;&gt;100",K27/J27*100),"-")</f>
        <v>2015</v>
      </c>
    </row>
    <row r="28" s="99" customFormat="1" ht="13.65" customHeight="1">
      <c r="B28" t="s" s="328">
        <v>193</v>
      </c>
      <c r="C28" t="s" s="447">
        <v>2222</v>
      </c>
      <c r="D28" s="448"/>
      <c r="E28" s="448"/>
      <c r="F28" s="448"/>
      <c r="G28" s="448"/>
      <c r="H28" s="449"/>
      <c r="I28" s="184">
        <v>10</v>
      </c>
      <c r="J28" s="305">
        <v>0</v>
      </c>
      <c r="K28" s="305">
        <v>0</v>
      </c>
      <c r="L28" t="s" s="304">
        <f>IF(J28&gt;0,IF(K28/J28&gt;=100,"&gt;&gt;100",K28/J28*100),"-")</f>
        <v>2015</v>
      </c>
    </row>
    <row r="29" s="99" customFormat="1" ht="13.65" customHeight="1">
      <c r="B29" t="s" s="328">
        <v>197</v>
      </c>
      <c r="C29" t="s" s="447">
        <v>2223</v>
      </c>
      <c r="D29" s="448"/>
      <c r="E29" s="448"/>
      <c r="F29" s="448"/>
      <c r="G29" s="448"/>
      <c r="H29" s="449"/>
      <c r="I29" s="184">
        <v>11</v>
      </c>
      <c r="J29" s="305">
        <v>0</v>
      </c>
      <c r="K29" s="305">
        <v>0</v>
      </c>
      <c r="L29" t="s" s="304">
        <f>IF(J29&gt;0,IF(K29/J29&gt;=100,"&gt;&gt;100",K29/J29*100),"-")</f>
        <v>2015</v>
      </c>
    </row>
    <row r="30" s="99" customFormat="1" ht="13.65" customHeight="1">
      <c r="B30" t="s" s="328">
        <v>204</v>
      </c>
      <c r="C30" t="s" s="447">
        <v>2224</v>
      </c>
      <c r="D30" s="448"/>
      <c r="E30" s="448"/>
      <c r="F30" s="448"/>
      <c r="G30" s="448"/>
      <c r="H30" s="449"/>
      <c r="I30" s="184">
        <v>12</v>
      </c>
      <c r="J30" s="305">
        <v>0</v>
      </c>
      <c r="K30" s="305">
        <v>0</v>
      </c>
      <c r="L30" t="s" s="304">
        <f>IF(J30&gt;0,IF(K30/J30&gt;=100,"&gt;&gt;100",K30/J30*100),"-")</f>
        <v>2015</v>
      </c>
    </row>
    <row r="31" s="99" customFormat="1" ht="13.65" customHeight="1">
      <c r="B31" t="s" s="328">
        <v>209</v>
      </c>
      <c r="C31" t="s" s="447">
        <v>2225</v>
      </c>
      <c r="D31" s="448"/>
      <c r="E31" s="448"/>
      <c r="F31" s="448"/>
      <c r="G31" s="448"/>
      <c r="H31" s="449"/>
      <c r="I31" s="184">
        <v>13</v>
      </c>
      <c r="J31" s="305">
        <v>0</v>
      </c>
      <c r="K31" s="305">
        <v>0</v>
      </c>
      <c r="L31" t="s" s="304">
        <f>IF(J31&gt;0,IF(K31/J31&gt;=100,"&gt;&gt;100",K31/J31*100),"-")</f>
        <v>2015</v>
      </c>
    </row>
    <row r="32" s="99" customFormat="1" ht="13.65" customHeight="1">
      <c r="B32" t="s" s="328">
        <v>214</v>
      </c>
      <c r="C32" t="s" s="447">
        <v>2226</v>
      </c>
      <c r="D32" s="448"/>
      <c r="E32" s="448"/>
      <c r="F32" s="448"/>
      <c r="G32" s="448"/>
      <c r="H32" s="449"/>
      <c r="I32" s="184">
        <v>14</v>
      </c>
      <c r="J32" s="305">
        <v>0</v>
      </c>
      <c r="K32" s="305">
        <v>0</v>
      </c>
      <c r="L32" t="s" s="304">
        <f>IF(J32&gt;0,IF(K32/J32&gt;=100,"&gt;&gt;100",K32/J32*100),"-")</f>
        <v>2015</v>
      </c>
    </row>
    <row r="33" s="99" customFormat="1" ht="13.65" customHeight="1">
      <c r="B33" t="s" s="328">
        <v>219</v>
      </c>
      <c r="C33" t="s" s="447">
        <v>2227</v>
      </c>
      <c r="D33" s="448"/>
      <c r="E33" s="448"/>
      <c r="F33" s="448"/>
      <c r="G33" s="448"/>
      <c r="H33" s="449"/>
      <c r="I33" s="184">
        <v>15</v>
      </c>
      <c r="J33" s="305">
        <v>0</v>
      </c>
      <c r="K33" s="305">
        <v>0</v>
      </c>
      <c r="L33" t="s" s="304">
        <f>IF(J33&gt;0,IF(K33/J33&gt;=100,"&gt;&gt;100",K33/J33*100),"-")</f>
        <v>2015</v>
      </c>
    </row>
    <row r="34" s="99" customFormat="1" ht="13.65" customHeight="1">
      <c r="B34" t="s" s="328">
        <v>223</v>
      </c>
      <c r="C34" t="s" s="447">
        <v>2228</v>
      </c>
      <c r="D34" s="448"/>
      <c r="E34" s="448"/>
      <c r="F34" s="448"/>
      <c r="G34" s="448"/>
      <c r="H34" s="449"/>
      <c r="I34" s="184">
        <v>16</v>
      </c>
      <c r="J34" s="305">
        <v>0</v>
      </c>
      <c r="K34" s="305">
        <v>0</v>
      </c>
      <c r="L34" t="s" s="304">
        <f>IF(J34&gt;0,IF(K34/J34&gt;=100,"&gt;&gt;100",K34/J34*100),"-")</f>
        <v>2015</v>
      </c>
    </row>
    <row r="35" s="99" customFormat="1" ht="13.65" customHeight="1">
      <c r="B35" t="s" s="328">
        <v>2229</v>
      </c>
      <c r="C35" t="s" s="447">
        <v>2230</v>
      </c>
      <c r="D35" s="448"/>
      <c r="E35" s="448"/>
      <c r="F35" s="448"/>
      <c r="G35" s="448"/>
      <c r="H35" s="449"/>
      <c r="I35" s="184">
        <v>17</v>
      </c>
      <c r="J35" s="305">
        <v>0</v>
      </c>
      <c r="K35" s="305">
        <v>0</v>
      </c>
      <c r="L35" t="s" s="304">
        <f>IF(J35&gt;0,IF(K35/J35&gt;=100,"&gt;&gt;100",K35/J35*100),"-")</f>
        <v>2015</v>
      </c>
    </row>
    <row r="36" s="99" customFormat="1" ht="13.65" customHeight="1">
      <c r="B36" t="s" s="446">
        <v>2231</v>
      </c>
      <c r="C36" t="s" s="443">
        <v>2232</v>
      </c>
      <c r="D36" s="444"/>
      <c r="E36" s="444"/>
      <c r="F36" s="444"/>
      <c r="G36" s="444"/>
      <c r="H36" s="445"/>
      <c r="I36" s="184">
        <v>18</v>
      </c>
      <c r="J36" s="303">
        <f>J37+J41+J49+J52+J57+J60-J64</f>
        <v>3508</v>
      </c>
      <c r="K36" s="303">
        <f>K37+K41+K49+K52+K57+K60-K64</f>
        <v>0</v>
      </c>
      <c r="L36" s="306">
        <f>IF(J36&gt;0,IF(K36/J36&gt;=100,"&gt;&gt;100",K36/J36*100),"-")</f>
        <v>0</v>
      </c>
    </row>
    <row r="37" s="99" customFormat="1" ht="13.65" customHeight="1">
      <c r="B37" t="s" s="328">
        <v>2233</v>
      </c>
      <c r="C37" t="s" s="447">
        <v>2234</v>
      </c>
      <c r="D37" s="448"/>
      <c r="E37" s="448"/>
      <c r="F37" s="448"/>
      <c r="G37" s="448"/>
      <c r="H37" s="449"/>
      <c r="I37" s="184">
        <v>19</v>
      </c>
      <c r="J37" s="303">
        <f>SUM(J38:J40)</f>
        <v>0</v>
      </c>
      <c r="K37" s="303">
        <f>SUM(K38:K40)</f>
        <v>0</v>
      </c>
      <c r="L37" t="s" s="304">
        <f>IF(J37&gt;0,IF(K37/J37&gt;=100,"&gt;&gt;100",K37/J37*100),"-")</f>
        <v>2015</v>
      </c>
    </row>
    <row r="38" s="99" customFormat="1" ht="13.65" customHeight="1">
      <c r="B38" t="s" s="328">
        <v>2235</v>
      </c>
      <c r="C38" t="s" s="447">
        <v>2236</v>
      </c>
      <c r="D38" s="448"/>
      <c r="E38" s="448"/>
      <c r="F38" s="448"/>
      <c r="G38" s="448"/>
      <c r="H38" s="449"/>
      <c r="I38" s="184">
        <v>20</v>
      </c>
      <c r="J38" s="305">
        <v>0</v>
      </c>
      <c r="K38" s="305">
        <v>0</v>
      </c>
      <c r="L38" t="s" s="304">
        <f>IF(J38&gt;0,IF(K38/J38&gt;=100,"&gt;&gt;100",K38/J38*100),"-")</f>
        <v>2015</v>
      </c>
    </row>
    <row r="39" s="99" customFormat="1" ht="13.65" customHeight="1">
      <c r="B39" t="s" s="328">
        <v>2237</v>
      </c>
      <c r="C39" t="s" s="447">
        <v>2238</v>
      </c>
      <c r="D39" s="448"/>
      <c r="E39" s="448"/>
      <c r="F39" s="448"/>
      <c r="G39" s="448"/>
      <c r="H39" s="449"/>
      <c r="I39" s="184">
        <v>21</v>
      </c>
      <c r="J39" s="305">
        <v>0</v>
      </c>
      <c r="K39" s="305">
        <v>0</v>
      </c>
      <c r="L39" t="s" s="304">
        <f>IF(J39&gt;0,IF(K39/J39&gt;=100,"&gt;&gt;100",K39/J39*100),"-")</f>
        <v>2015</v>
      </c>
    </row>
    <row r="40" s="99" customFormat="1" ht="13.65" customHeight="1">
      <c r="B40" t="s" s="328">
        <v>2239</v>
      </c>
      <c r="C40" t="s" s="447">
        <v>2240</v>
      </c>
      <c r="D40" s="448"/>
      <c r="E40" s="448"/>
      <c r="F40" s="448"/>
      <c r="G40" s="448"/>
      <c r="H40" s="449"/>
      <c r="I40" s="184">
        <v>22</v>
      </c>
      <c r="J40" s="305">
        <v>0</v>
      </c>
      <c r="K40" s="305">
        <v>0</v>
      </c>
      <c r="L40" t="s" s="304">
        <f>IF(J40&gt;0,IF(K40/J40&gt;=100,"&gt;&gt;100",K40/J40*100),"-")</f>
        <v>2015</v>
      </c>
    </row>
    <row r="41" s="99" customFormat="1" ht="13.65" customHeight="1">
      <c r="B41" t="s" s="328">
        <v>2241</v>
      </c>
      <c r="C41" t="s" s="447">
        <v>2242</v>
      </c>
      <c r="D41" s="448"/>
      <c r="E41" s="448"/>
      <c r="F41" s="448"/>
      <c r="G41" s="448"/>
      <c r="H41" s="449"/>
      <c r="I41" s="184">
        <v>23</v>
      </c>
      <c r="J41" s="303">
        <f>SUM(J42:J48)</f>
        <v>8420</v>
      </c>
      <c r="K41" s="303">
        <f>SUM(K42:K48)</f>
        <v>8420</v>
      </c>
      <c r="L41" s="306">
        <f>IF(J41&gt;0,IF(K41/J41&gt;=100,"&gt;&gt;100",K41/J41*100),"-")</f>
        <v>100</v>
      </c>
    </row>
    <row r="42" s="99" customFormat="1" ht="13.65" customHeight="1">
      <c r="B42" t="s" s="328">
        <v>2243</v>
      </c>
      <c r="C42" t="s" s="447">
        <v>2244</v>
      </c>
      <c r="D42" s="448"/>
      <c r="E42" s="448"/>
      <c r="F42" s="448"/>
      <c r="G42" s="448"/>
      <c r="H42" s="449"/>
      <c r="I42" s="184">
        <v>24</v>
      </c>
      <c r="J42" s="305">
        <v>8420</v>
      </c>
      <c r="K42" s="305">
        <v>8420</v>
      </c>
      <c r="L42" s="306">
        <f>IF(J42&gt;0,IF(K42/J42&gt;=100,"&gt;&gt;100",K42/J42*100),"-")</f>
        <v>100</v>
      </c>
    </row>
    <row r="43" s="99" customFormat="1" ht="13.65" customHeight="1">
      <c r="B43" t="s" s="328">
        <v>2245</v>
      </c>
      <c r="C43" t="s" s="447">
        <v>2246</v>
      </c>
      <c r="D43" s="448"/>
      <c r="E43" s="448"/>
      <c r="F43" s="448"/>
      <c r="G43" s="448"/>
      <c r="H43" s="449"/>
      <c r="I43" s="184">
        <v>25</v>
      </c>
      <c r="J43" s="305">
        <v>0</v>
      </c>
      <c r="K43" s="305">
        <v>0</v>
      </c>
      <c r="L43" t="s" s="304">
        <f>IF(J43&gt;0,IF(K43/J43&gt;=100,"&gt;&gt;100",K43/J43*100),"-")</f>
        <v>2015</v>
      </c>
    </row>
    <row r="44" s="99" customFormat="1" ht="13.65" customHeight="1">
      <c r="B44" t="s" s="328">
        <v>2247</v>
      </c>
      <c r="C44" t="s" s="447">
        <v>2248</v>
      </c>
      <c r="D44" s="448"/>
      <c r="E44" s="448"/>
      <c r="F44" s="448"/>
      <c r="G44" s="448"/>
      <c r="H44" s="449"/>
      <c r="I44" s="184">
        <v>26</v>
      </c>
      <c r="J44" s="305">
        <v>0</v>
      </c>
      <c r="K44" s="305">
        <v>0</v>
      </c>
      <c r="L44" t="s" s="304">
        <f>IF(J44&gt;0,IF(K44/J44&gt;=100,"&gt;&gt;100",K44/J44*100),"-")</f>
        <v>2015</v>
      </c>
    </row>
    <row r="45" s="99" customFormat="1" ht="13.65" customHeight="1">
      <c r="B45" t="s" s="328">
        <v>2249</v>
      </c>
      <c r="C45" t="s" s="447">
        <v>2250</v>
      </c>
      <c r="D45" s="448"/>
      <c r="E45" s="448"/>
      <c r="F45" s="448"/>
      <c r="G45" s="448"/>
      <c r="H45" s="449"/>
      <c r="I45" s="184">
        <v>27</v>
      </c>
      <c r="J45" s="305">
        <v>0</v>
      </c>
      <c r="K45" s="305">
        <v>0</v>
      </c>
      <c r="L45" t="s" s="304">
        <f>IF(J45&gt;0,IF(K45/J45&gt;=100,"&gt;&gt;100",K45/J45*100),"-")</f>
        <v>2015</v>
      </c>
    </row>
    <row r="46" s="99" customFormat="1" ht="13.65" customHeight="1">
      <c r="B46" t="s" s="328">
        <v>2251</v>
      </c>
      <c r="C46" t="s" s="447">
        <v>2252</v>
      </c>
      <c r="D46" s="448"/>
      <c r="E46" s="448"/>
      <c r="F46" s="448"/>
      <c r="G46" s="448"/>
      <c r="H46" s="449"/>
      <c r="I46" s="184">
        <v>28</v>
      </c>
      <c r="J46" s="305">
        <v>0</v>
      </c>
      <c r="K46" s="305">
        <v>0</v>
      </c>
      <c r="L46" t="s" s="304">
        <f>IF(J46&gt;0,IF(K46/J46&gt;=100,"&gt;&gt;100",K46/J46*100),"-")</f>
        <v>2015</v>
      </c>
    </row>
    <row r="47" s="99" customFormat="1" ht="13.65" customHeight="1">
      <c r="B47" t="s" s="328">
        <v>2253</v>
      </c>
      <c r="C47" t="s" s="447">
        <v>2254</v>
      </c>
      <c r="D47" s="448"/>
      <c r="E47" s="448"/>
      <c r="F47" s="448"/>
      <c r="G47" s="448"/>
      <c r="H47" s="449"/>
      <c r="I47" s="184">
        <v>29</v>
      </c>
      <c r="J47" s="305">
        <v>0</v>
      </c>
      <c r="K47" s="305">
        <v>0</v>
      </c>
      <c r="L47" t="s" s="304">
        <f>IF(J47&gt;0,IF(K47/J47&gt;=100,"&gt;&gt;100",K47/J47*100),"-")</f>
        <v>2015</v>
      </c>
    </row>
    <row r="48" s="99" customFormat="1" ht="13.65" customHeight="1">
      <c r="B48" t="s" s="328">
        <v>2255</v>
      </c>
      <c r="C48" t="s" s="447">
        <v>2256</v>
      </c>
      <c r="D48" s="448"/>
      <c r="E48" s="448"/>
      <c r="F48" s="448"/>
      <c r="G48" s="448"/>
      <c r="H48" s="449"/>
      <c r="I48" s="184">
        <v>30</v>
      </c>
      <c r="J48" s="305">
        <v>0</v>
      </c>
      <c r="K48" s="305">
        <v>0</v>
      </c>
      <c r="L48" t="s" s="304">
        <f>IF(J48&gt;0,IF(K48/J48&gt;=100,"&gt;&gt;100",K48/J48*100),"-")</f>
        <v>2015</v>
      </c>
    </row>
    <row r="49" s="99" customFormat="1" ht="13.65" customHeight="1">
      <c r="B49" t="s" s="328">
        <v>2257</v>
      </c>
      <c r="C49" t="s" s="447">
        <v>2258</v>
      </c>
      <c r="D49" s="448"/>
      <c r="E49" s="448"/>
      <c r="F49" s="448"/>
      <c r="G49" s="448"/>
      <c r="H49" s="449"/>
      <c r="I49" s="184">
        <v>31</v>
      </c>
      <c r="J49" s="303">
        <f>SUM(J50:J51)</f>
        <v>0</v>
      </c>
      <c r="K49" s="303">
        <f>SUM(K50:K51)</f>
        <v>0</v>
      </c>
      <c r="L49" t="s" s="304">
        <f>IF(J49&gt;0,IF(K49/J49&gt;=100,"&gt;&gt;100",K49/J49*100),"-")</f>
        <v>2015</v>
      </c>
    </row>
    <row r="50" s="99" customFormat="1" ht="13.65" customHeight="1">
      <c r="B50" t="s" s="328">
        <v>2259</v>
      </c>
      <c r="C50" t="s" s="447">
        <v>2260</v>
      </c>
      <c r="D50" s="448"/>
      <c r="E50" s="448"/>
      <c r="F50" s="448"/>
      <c r="G50" s="448"/>
      <c r="H50" s="449"/>
      <c r="I50" s="184">
        <v>32</v>
      </c>
      <c r="J50" s="305">
        <v>0</v>
      </c>
      <c r="K50" s="305">
        <v>0</v>
      </c>
      <c r="L50" t="s" s="304">
        <f>IF(J50&gt;0,IF(K50/J50&gt;=100,"&gt;&gt;100",K50/J50*100),"-")</f>
        <v>2015</v>
      </c>
    </row>
    <row r="51" s="99" customFormat="1" ht="13.65" customHeight="1">
      <c r="B51" t="s" s="328">
        <v>2261</v>
      </c>
      <c r="C51" t="s" s="447">
        <v>2262</v>
      </c>
      <c r="D51" s="448"/>
      <c r="E51" s="448"/>
      <c r="F51" s="448"/>
      <c r="G51" s="448"/>
      <c r="H51" s="449"/>
      <c r="I51" s="184">
        <v>33</v>
      </c>
      <c r="J51" s="305">
        <v>0</v>
      </c>
      <c r="K51" s="305">
        <v>0</v>
      </c>
      <c r="L51" t="s" s="304">
        <f>IF(J51&gt;0,IF(K51/J51&gt;=100,"&gt;&gt;100",K51/J51*100),"-")</f>
        <v>2015</v>
      </c>
    </row>
    <row r="52" s="99" customFormat="1" ht="13.65" customHeight="1">
      <c r="B52" t="s" s="328">
        <v>2263</v>
      </c>
      <c r="C52" t="s" s="447">
        <v>2264</v>
      </c>
      <c r="D52" s="448"/>
      <c r="E52" s="448"/>
      <c r="F52" s="448"/>
      <c r="G52" s="448"/>
      <c r="H52" s="449"/>
      <c r="I52" s="184">
        <v>34</v>
      </c>
      <c r="J52" s="303">
        <f>SUM(J53:J56)</f>
        <v>0</v>
      </c>
      <c r="K52" s="303">
        <f>SUM(K53:K56)</f>
        <v>0</v>
      </c>
      <c r="L52" t="s" s="304">
        <f>IF(J52&gt;0,IF(K52/J52&gt;=100,"&gt;&gt;100",K52/J52*100),"-")</f>
        <v>2015</v>
      </c>
    </row>
    <row r="53" s="99" customFormat="1" ht="13.65" customHeight="1">
      <c r="B53" t="s" s="328">
        <v>2265</v>
      </c>
      <c r="C53" t="s" s="447">
        <v>2266</v>
      </c>
      <c r="D53" s="448"/>
      <c r="E53" s="448"/>
      <c r="F53" s="448"/>
      <c r="G53" s="448"/>
      <c r="H53" s="449"/>
      <c r="I53" s="184">
        <v>35</v>
      </c>
      <c r="J53" s="305">
        <v>0</v>
      </c>
      <c r="K53" s="305">
        <v>0</v>
      </c>
      <c r="L53" t="s" s="304">
        <f>IF(J53&gt;0,IF(K53/J53&gt;=100,"&gt;&gt;100",K53/J53*100),"-")</f>
        <v>2015</v>
      </c>
    </row>
    <row r="54" s="99" customFormat="1" ht="13.65" customHeight="1">
      <c r="B54" t="s" s="328">
        <v>2267</v>
      </c>
      <c r="C54" t="s" s="447">
        <v>2268</v>
      </c>
      <c r="D54" s="448"/>
      <c r="E54" s="448"/>
      <c r="F54" s="448"/>
      <c r="G54" s="448"/>
      <c r="H54" s="449"/>
      <c r="I54" s="184">
        <v>36</v>
      </c>
      <c r="J54" s="305">
        <v>0</v>
      </c>
      <c r="K54" s="305">
        <v>0</v>
      </c>
      <c r="L54" t="s" s="304">
        <f>IF(J54&gt;0,IF(K54/J54&gt;=100,"&gt;&gt;100",K54/J54*100),"-")</f>
        <v>2015</v>
      </c>
    </row>
    <row r="55" s="99" customFormat="1" ht="13.65" customHeight="1">
      <c r="B55" t="s" s="328">
        <v>2269</v>
      </c>
      <c r="C55" t="s" s="447">
        <v>2270</v>
      </c>
      <c r="D55" s="448"/>
      <c r="E55" s="448"/>
      <c r="F55" s="448"/>
      <c r="G55" s="448"/>
      <c r="H55" s="449"/>
      <c r="I55" s="184">
        <v>37</v>
      </c>
      <c r="J55" s="305">
        <v>0</v>
      </c>
      <c r="K55" s="305">
        <v>0</v>
      </c>
      <c r="L55" t="s" s="304">
        <f>IF(J55&gt;0,IF(K55/J55&gt;=100,"&gt;&gt;100",K55/J55*100),"-")</f>
        <v>2015</v>
      </c>
    </row>
    <row r="56" s="99" customFormat="1" ht="13.65" customHeight="1">
      <c r="B56" t="s" s="328">
        <v>2271</v>
      </c>
      <c r="C56" t="s" s="447">
        <v>2272</v>
      </c>
      <c r="D56" s="448"/>
      <c r="E56" s="448"/>
      <c r="F56" s="448"/>
      <c r="G56" s="448"/>
      <c r="H56" s="449"/>
      <c r="I56" s="184">
        <v>38</v>
      </c>
      <c r="J56" s="305">
        <v>0</v>
      </c>
      <c r="K56" s="305">
        <v>0</v>
      </c>
      <c r="L56" t="s" s="304">
        <f>IF(J56&gt;0,IF(K56/J56&gt;=100,"&gt;&gt;100",K56/J56*100),"-")</f>
        <v>2015</v>
      </c>
    </row>
    <row r="57" s="99" customFormat="1" ht="13.65" customHeight="1">
      <c r="B57" t="s" s="328">
        <v>2273</v>
      </c>
      <c r="C57" t="s" s="447">
        <v>2274</v>
      </c>
      <c r="D57" s="448"/>
      <c r="E57" s="448"/>
      <c r="F57" s="448"/>
      <c r="G57" s="448"/>
      <c r="H57" s="449"/>
      <c r="I57" s="184">
        <v>39</v>
      </c>
      <c r="J57" s="303">
        <f>SUM(J58:J59)</f>
        <v>0</v>
      </c>
      <c r="K57" s="303">
        <f>SUM(K58:K59)</f>
        <v>0</v>
      </c>
      <c r="L57" t="s" s="304">
        <f>IF(J57&gt;0,IF(K57/J57&gt;=100,"&gt;&gt;100",K57/J57*100),"-")</f>
        <v>2015</v>
      </c>
    </row>
    <row r="58" s="99" customFormat="1" ht="13.65" customHeight="1">
      <c r="B58" t="s" s="328">
        <v>2275</v>
      </c>
      <c r="C58" t="s" s="447">
        <v>2276</v>
      </c>
      <c r="D58" s="448"/>
      <c r="E58" s="448"/>
      <c r="F58" s="448"/>
      <c r="G58" s="448"/>
      <c r="H58" s="449"/>
      <c r="I58" s="184">
        <v>40</v>
      </c>
      <c r="J58" s="305">
        <v>0</v>
      </c>
      <c r="K58" s="305">
        <v>0</v>
      </c>
      <c r="L58" t="s" s="304">
        <f>IF(J58&gt;0,IF(K58/J58&gt;=100,"&gt;&gt;100",K58/J58*100),"-")</f>
        <v>2015</v>
      </c>
    </row>
    <row r="59" s="99" customFormat="1" ht="13.65" customHeight="1">
      <c r="B59" t="s" s="328">
        <v>2277</v>
      </c>
      <c r="C59" t="s" s="447">
        <v>2278</v>
      </c>
      <c r="D59" s="448"/>
      <c r="E59" s="448"/>
      <c r="F59" s="448"/>
      <c r="G59" s="448"/>
      <c r="H59" s="449"/>
      <c r="I59" s="184">
        <v>41</v>
      </c>
      <c r="J59" s="305">
        <v>0</v>
      </c>
      <c r="K59" s="305">
        <v>0</v>
      </c>
      <c r="L59" t="s" s="304">
        <f>IF(J59&gt;0,IF(K59/J59&gt;=100,"&gt;&gt;100",K59/J59*100),"-")</f>
        <v>2015</v>
      </c>
    </row>
    <row r="60" s="99" customFormat="1" ht="13.65" customHeight="1">
      <c r="B60" t="s" s="328">
        <v>2279</v>
      </c>
      <c r="C60" t="s" s="447">
        <v>2280</v>
      </c>
      <c r="D60" s="448"/>
      <c r="E60" s="448"/>
      <c r="F60" s="448"/>
      <c r="G60" s="448"/>
      <c r="H60" s="449"/>
      <c r="I60" s="184">
        <v>42</v>
      </c>
      <c r="J60" s="303">
        <f>SUM(J61:J63)</f>
        <v>0</v>
      </c>
      <c r="K60" s="303">
        <f>SUM(K61:K63)</f>
        <v>0</v>
      </c>
      <c r="L60" t="s" s="304">
        <f>IF(J60&gt;0,IF(K60/J60&gt;=100,"&gt;&gt;100",K60/J60*100),"-")</f>
        <v>2015</v>
      </c>
    </row>
    <row r="61" s="99" customFormat="1" ht="13.65" customHeight="1">
      <c r="B61" t="s" s="328">
        <v>2281</v>
      </c>
      <c r="C61" t="s" s="447">
        <v>2282</v>
      </c>
      <c r="D61" s="448"/>
      <c r="E61" s="448"/>
      <c r="F61" s="448"/>
      <c r="G61" s="448"/>
      <c r="H61" s="449"/>
      <c r="I61" s="184">
        <v>43</v>
      </c>
      <c r="J61" s="305">
        <v>0</v>
      </c>
      <c r="K61" s="305">
        <v>0</v>
      </c>
      <c r="L61" t="s" s="304">
        <f>IF(J61&gt;0,IF(K61/J61&gt;=100,"&gt;&gt;100",K61/J61*100),"-")</f>
        <v>2015</v>
      </c>
    </row>
    <row r="62" s="99" customFormat="1" ht="13.65" customHeight="1">
      <c r="B62" t="s" s="328">
        <v>2283</v>
      </c>
      <c r="C62" t="s" s="447">
        <v>2284</v>
      </c>
      <c r="D62" s="448"/>
      <c r="E62" s="448"/>
      <c r="F62" s="448"/>
      <c r="G62" s="448"/>
      <c r="H62" s="449"/>
      <c r="I62" s="184">
        <v>44</v>
      </c>
      <c r="J62" s="305">
        <v>0</v>
      </c>
      <c r="K62" s="305">
        <v>0</v>
      </c>
      <c r="L62" t="s" s="304">
        <f>IF(J62&gt;0,IF(K62/J62&gt;=100,"&gt;&gt;100",K62/J62*100),"-")</f>
        <v>2015</v>
      </c>
    </row>
    <row r="63" s="99" customFormat="1" ht="13.65" customHeight="1">
      <c r="B63" t="s" s="328">
        <v>2285</v>
      </c>
      <c r="C63" t="s" s="447">
        <v>2286</v>
      </c>
      <c r="D63" s="448"/>
      <c r="E63" s="448"/>
      <c r="F63" s="448"/>
      <c r="G63" s="448"/>
      <c r="H63" s="449"/>
      <c r="I63" s="184">
        <v>45</v>
      </c>
      <c r="J63" s="305">
        <v>0</v>
      </c>
      <c r="K63" s="305">
        <v>0</v>
      </c>
      <c r="L63" t="s" s="304">
        <f>IF(J63&gt;0,IF(K63/J63&gt;=100,"&gt;&gt;100",K63/J63*100),"-")</f>
        <v>2015</v>
      </c>
    </row>
    <row r="64" s="99" customFormat="1" ht="13.65" customHeight="1">
      <c r="B64" t="s" s="328">
        <v>2287</v>
      </c>
      <c r="C64" t="s" s="447">
        <v>2288</v>
      </c>
      <c r="D64" s="448"/>
      <c r="E64" s="448"/>
      <c r="F64" s="448"/>
      <c r="G64" s="448"/>
      <c r="H64" s="449"/>
      <c r="I64" s="184">
        <v>46</v>
      </c>
      <c r="J64" s="305">
        <v>4912</v>
      </c>
      <c r="K64" s="305">
        <v>8420</v>
      </c>
      <c r="L64" s="306">
        <f>IF(J64&gt;0,IF(K64/J64&gt;=100,"&gt;&gt;100",K64/J64*100),"-")</f>
        <v>171.416938110749</v>
      </c>
    </row>
    <row r="65" s="99" customFormat="1" ht="13.65" customHeight="1">
      <c r="B65" t="s" s="446">
        <v>2289</v>
      </c>
      <c r="C65" t="s" s="443">
        <v>2290</v>
      </c>
      <c r="D65" s="444"/>
      <c r="E65" s="444"/>
      <c r="F65" s="444"/>
      <c r="G65" s="444"/>
      <c r="H65" s="445"/>
      <c r="I65" s="184">
        <v>47</v>
      </c>
      <c r="J65" s="303">
        <f>J66</f>
        <v>0</v>
      </c>
      <c r="K65" s="303">
        <f>K66</f>
        <v>0</v>
      </c>
      <c r="L65" t="s" s="304">
        <f>IF(J65&gt;0,IF(K65/J65&gt;=100,"&gt;&gt;100",K65/J65*100),"-")</f>
        <v>2015</v>
      </c>
    </row>
    <row r="66" s="99" customFormat="1" ht="13.65" customHeight="1">
      <c r="B66" t="s" s="328">
        <v>2291</v>
      </c>
      <c r="C66" t="s" s="447">
        <v>2292</v>
      </c>
      <c r="D66" s="448"/>
      <c r="E66" s="448"/>
      <c r="F66" s="448"/>
      <c r="G66" s="448"/>
      <c r="H66" s="449"/>
      <c r="I66" s="184">
        <v>48</v>
      </c>
      <c r="J66" s="303">
        <f>SUM(J67:J68)</f>
        <v>0</v>
      </c>
      <c r="K66" s="303">
        <f>SUM(K67:K68)</f>
        <v>0</v>
      </c>
      <c r="L66" t="s" s="304">
        <f>IF(J66&gt;0,IF(K66/J66&gt;=100,"&gt;&gt;100",K66/J66*100),"-")</f>
        <v>2015</v>
      </c>
    </row>
    <row r="67" s="99" customFormat="1" ht="13.65" customHeight="1">
      <c r="B67" t="s" s="328">
        <v>313</v>
      </c>
      <c r="C67" t="s" s="447">
        <v>2293</v>
      </c>
      <c r="D67" s="448"/>
      <c r="E67" s="448"/>
      <c r="F67" s="448"/>
      <c r="G67" s="448"/>
      <c r="H67" s="449"/>
      <c r="I67" s="184">
        <v>49</v>
      </c>
      <c r="J67" s="305">
        <v>0</v>
      </c>
      <c r="K67" s="305">
        <v>0</v>
      </c>
      <c r="L67" t="s" s="304">
        <f>IF(J67&gt;0,IF(K67/J67&gt;=100,"&gt;&gt;100",K67/J67*100),"-")</f>
        <v>2015</v>
      </c>
    </row>
    <row r="68" s="99" customFormat="1" ht="13.65" customHeight="1">
      <c r="B68" t="s" s="328">
        <v>316</v>
      </c>
      <c r="C68" t="s" s="447">
        <v>2294</v>
      </c>
      <c r="D68" s="448"/>
      <c r="E68" s="448"/>
      <c r="F68" s="448"/>
      <c r="G68" s="448"/>
      <c r="H68" s="449"/>
      <c r="I68" s="184">
        <v>50</v>
      </c>
      <c r="J68" s="305">
        <v>0</v>
      </c>
      <c r="K68" s="305">
        <v>0</v>
      </c>
      <c r="L68" t="s" s="304">
        <f>IF(J68&gt;0,IF(K68/J68&gt;=100,"&gt;&gt;100",K68/J68*100),"-")</f>
        <v>2015</v>
      </c>
    </row>
    <row r="69" s="99" customFormat="1" ht="13.65" customHeight="1">
      <c r="B69" t="s" s="446">
        <v>2295</v>
      </c>
      <c r="C69" t="s" s="443">
        <v>2296</v>
      </c>
      <c r="D69" s="444"/>
      <c r="E69" s="444"/>
      <c r="F69" s="444"/>
      <c r="G69" s="444"/>
      <c r="H69" s="445"/>
      <c r="I69" s="184">
        <v>51</v>
      </c>
      <c r="J69" s="303">
        <f>J70+J71-J72</f>
        <v>0</v>
      </c>
      <c r="K69" s="303">
        <f>K70+K71-K72</f>
        <v>0</v>
      </c>
      <c r="L69" t="s" s="304">
        <f>IF(J69&gt;0,IF(K69/J69&gt;=100,"&gt;&gt;100",K69/J69*100),"-")</f>
        <v>2015</v>
      </c>
    </row>
    <row r="70" s="99" customFormat="1" ht="13.65" customHeight="1">
      <c r="B70" t="s" s="328">
        <v>2297</v>
      </c>
      <c r="C70" t="s" s="447">
        <v>2298</v>
      </c>
      <c r="D70" s="448"/>
      <c r="E70" s="448"/>
      <c r="F70" s="448"/>
      <c r="G70" s="448"/>
      <c r="H70" s="449"/>
      <c r="I70" s="184">
        <v>52</v>
      </c>
      <c r="J70" s="305">
        <v>0</v>
      </c>
      <c r="K70" s="305">
        <v>0</v>
      </c>
      <c r="L70" t="s" s="304">
        <f>IF(J70&gt;0,IF(K70/J70&gt;=100,"&gt;&gt;100",K70/J70*100),"-")</f>
        <v>2015</v>
      </c>
    </row>
    <row r="71" s="99" customFormat="1" ht="13.65" customHeight="1">
      <c r="B71" t="s" s="328">
        <v>2299</v>
      </c>
      <c r="C71" t="s" s="447">
        <v>2300</v>
      </c>
      <c r="D71" s="448"/>
      <c r="E71" s="448"/>
      <c r="F71" s="448"/>
      <c r="G71" s="448"/>
      <c r="H71" s="449"/>
      <c r="I71" s="184">
        <v>53</v>
      </c>
      <c r="J71" s="305">
        <v>2006</v>
      </c>
      <c r="K71" s="305">
        <v>4008</v>
      </c>
      <c r="L71" s="306">
        <f>IF(J71&gt;0,IF(K71/J71&gt;=100,"&gt;&gt;100",K71/J71*100),"-")</f>
        <v>199.800598205384</v>
      </c>
    </row>
    <row r="72" s="99" customFormat="1" ht="13.65" customHeight="1">
      <c r="B72" t="s" s="328">
        <v>2301</v>
      </c>
      <c r="C72" t="s" s="447">
        <v>2302</v>
      </c>
      <c r="D72" s="448"/>
      <c r="E72" s="448"/>
      <c r="F72" s="448"/>
      <c r="G72" s="448"/>
      <c r="H72" s="449"/>
      <c r="I72" s="184">
        <v>54</v>
      </c>
      <c r="J72" s="305">
        <v>2006</v>
      </c>
      <c r="K72" s="305">
        <v>4008</v>
      </c>
      <c r="L72" s="306">
        <f>IF(J72&gt;0,IF(K72/J72&gt;=100,"&gt;&gt;100",K72/J72*100),"-")</f>
        <v>199.800598205384</v>
      </c>
    </row>
    <row r="73" s="99" customFormat="1" ht="13.65" customHeight="1">
      <c r="B73" t="s" s="446">
        <v>2303</v>
      </c>
      <c r="C73" t="s" s="443">
        <v>2304</v>
      </c>
      <c r="D73" s="444"/>
      <c r="E73" s="444"/>
      <c r="F73" s="444"/>
      <c r="G73" s="444"/>
      <c r="H73" s="445"/>
      <c r="I73" s="184">
        <v>55</v>
      </c>
      <c r="J73" s="303">
        <f>SUM(J74:J77)+SUM(J80:J81)</f>
        <v>0</v>
      </c>
      <c r="K73" s="303">
        <f>SUM(K74:K77)+SUM(K80:K81)</f>
        <v>0</v>
      </c>
      <c r="L73" t="s" s="304">
        <f>IF(J73&gt;0,IF(K73/J73&gt;=100,"&gt;&gt;100",K73/J73*100),"-")</f>
        <v>2015</v>
      </c>
    </row>
    <row r="74" s="99" customFormat="1" ht="13.65" customHeight="1">
      <c r="B74" t="s" s="328">
        <v>2180</v>
      </c>
      <c r="C74" t="s" s="447">
        <v>2181</v>
      </c>
      <c r="D74" s="448"/>
      <c r="E74" s="448"/>
      <c r="F74" s="448"/>
      <c r="G74" s="448"/>
      <c r="H74" s="449"/>
      <c r="I74" s="184">
        <v>56</v>
      </c>
      <c r="J74" s="305">
        <v>0</v>
      </c>
      <c r="K74" s="305">
        <v>0</v>
      </c>
      <c r="L74" t="s" s="304">
        <f>IF(J74&gt;0,IF(K74/J74&gt;=100,"&gt;&gt;100",K74/J74*100),"-")</f>
        <v>2015</v>
      </c>
    </row>
    <row r="75" s="99" customFormat="1" ht="13.65" customHeight="1">
      <c r="B75" t="s" s="328">
        <v>2182</v>
      </c>
      <c r="C75" t="s" s="447">
        <v>2183</v>
      </c>
      <c r="D75" s="448"/>
      <c r="E75" s="448"/>
      <c r="F75" s="448"/>
      <c r="G75" s="448"/>
      <c r="H75" s="449"/>
      <c r="I75" s="184">
        <v>57</v>
      </c>
      <c r="J75" s="305">
        <v>0</v>
      </c>
      <c r="K75" s="305">
        <v>0</v>
      </c>
      <c r="L75" t="s" s="304">
        <f>IF(J75&gt;0,IF(K75/J75&gt;=100,"&gt;&gt;100",K75/J75*100),"-")</f>
        <v>2015</v>
      </c>
    </row>
    <row r="76" s="99" customFormat="1" ht="13.65" customHeight="1">
      <c r="B76" t="s" s="328">
        <v>2184</v>
      </c>
      <c r="C76" t="s" s="447">
        <v>2185</v>
      </c>
      <c r="D76" s="448"/>
      <c r="E76" s="448"/>
      <c r="F76" s="448"/>
      <c r="G76" s="448"/>
      <c r="H76" s="449"/>
      <c r="I76" s="184">
        <v>58</v>
      </c>
      <c r="J76" s="305">
        <v>0</v>
      </c>
      <c r="K76" s="305">
        <v>0</v>
      </c>
      <c r="L76" t="s" s="304">
        <f>IF(J76&gt;0,IF(K76/J76&gt;=100,"&gt;&gt;100",K76/J76*100),"-")</f>
        <v>2015</v>
      </c>
    </row>
    <row r="77" s="99" customFormat="1" ht="13.65" customHeight="1">
      <c r="B77" t="s" s="328">
        <v>2186</v>
      </c>
      <c r="C77" t="s" s="447">
        <v>2305</v>
      </c>
      <c r="D77" s="448"/>
      <c r="E77" s="448"/>
      <c r="F77" s="448"/>
      <c r="G77" s="448"/>
      <c r="H77" s="449"/>
      <c r="I77" s="184">
        <v>59</v>
      </c>
      <c r="J77" s="303">
        <f>SUM(J78:J79)</f>
        <v>0</v>
      </c>
      <c r="K77" s="303">
        <f>SUM(K78:K79)</f>
        <v>0</v>
      </c>
      <c r="L77" t="s" s="304">
        <f>IF(J77&gt;0,IF(K77/J77&gt;=100,"&gt;&gt;100",K77/J77*100),"-")</f>
        <v>2015</v>
      </c>
    </row>
    <row r="78" s="99" customFormat="1" ht="13.65" customHeight="1">
      <c r="B78" t="s" s="328">
        <v>2306</v>
      </c>
      <c r="C78" t="s" s="447">
        <v>2307</v>
      </c>
      <c r="D78" s="448"/>
      <c r="E78" s="448"/>
      <c r="F78" s="448"/>
      <c r="G78" s="448"/>
      <c r="H78" s="449"/>
      <c r="I78" s="184">
        <v>60</v>
      </c>
      <c r="J78" s="305">
        <v>0</v>
      </c>
      <c r="K78" s="305">
        <v>0</v>
      </c>
      <c r="L78" t="s" s="304">
        <f>IF(J78&gt;0,IF(K78/J78&gt;=100,"&gt;&gt;100",K78/J78*100),"-")</f>
        <v>2015</v>
      </c>
    </row>
    <row r="79" s="99" customFormat="1" ht="13.65" customHeight="1">
      <c r="B79" t="s" s="328">
        <v>2308</v>
      </c>
      <c r="C79" t="s" s="447">
        <v>2309</v>
      </c>
      <c r="D79" s="448"/>
      <c r="E79" s="448"/>
      <c r="F79" s="448"/>
      <c r="G79" s="448"/>
      <c r="H79" s="449"/>
      <c r="I79" s="184">
        <v>61</v>
      </c>
      <c r="J79" s="305">
        <v>0</v>
      </c>
      <c r="K79" s="305">
        <v>0</v>
      </c>
      <c r="L79" t="s" s="304">
        <f>IF(J79&gt;0,IF(K79/J79&gt;=100,"&gt;&gt;100",K79/J79*100),"-")</f>
        <v>2015</v>
      </c>
    </row>
    <row r="80" s="99" customFormat="1" ht="13.65" customHeight="1">
      <c r="B80" t="s" s="328">
        <v>2188</v>
      </c>
      <c r="C80" t="s" s="447">
        <v>2189</v>
      </c>
      <c r="D80" s="448"/>
      <c r="E80" s="448"/>
      <c r="F80" s="448"/>
      <c r="G80" s="448"/>
      <c r="H80" s="449"/>
      <c r="I80" s="184">
        <v>62</v>
      </c>
      <c r="J80" s="305">
        <v>0</v>
      </c>
      <c r="K80" s="305">
        <v>0</v>
      </c>
      <c r="L80" t="s" s="304">
        <f>IF(J80&gt;0,IF(K80/J80&gt;=100,"&gt;&gt;100",K80/J80*100),"-")</f>
        <v>2015</v>
      </c>
    </row>
    <row r="81" s="99" customFormat="1" ht="13.65" customHeight="1">
      <c r="B81" t="s" s="328">
        <v>2190</v>
      </c>
      <c r="C81" t="s" s="447">
        <v>2191</v>
      </c>
      <c r="D81" s="448"/>
      <c r="E81" s="448"/>
      <c r="F81" s="448"/>
      <c r="G81" s="448"/>
      <c r="H81" s="449"/>
      <c r="I81" s="184">
        <v>63</v>
      </c>
      <c r="J81" s="305">
        <v>0</v>
      </c>
      <c r="K81" s="305">
        <v>0</v>
      </c>
      <c r="L81" t="s" s="304">
        <f>IF(J81&gt;0,IF(K81/J81&gt;=100,"&gt;&gt;100",K81/J81*100),"-")</f>
        <v>2015</v>
      </c>
    </row>
    <row r="82" s="99" customFormat="1" ht="13.65" customHeight="1">
      <c r="B82" t="s" s="446">
        <v>2310</v>
      </c>
      <c r="C82" t="s" s="443">
        <v>2311</v>
      </c>
      <c r="D82" s="444"/>
      <c r="E82" s="444"/>
      <c r="F82" s="444"/>
      <c r="G82" s="444"/>
      <c r="H82" s="445"/>
      <c r="I82" s="184">
        <v>64</v>
      </c>
      <c r="J82" s="303">
        <f>J83+J88+J91</f>
        <v>0</v>
      </c>
      <c r="K82" s="303">
        <f>K83+K88+K91</f>
        <v>0</v>
      </c>
      <c r="L82" t="s" s="304">
        <f>IF(J82&gt;0,IF(K82/J82&gt;=100,"&gt;&gt;100",K82/J82*100),"-")</f>
        <v>2015</v>
      </c>
    </row>
    <row r="83" s="99" customFormat="1" ht="13.65" customHeight="1">
      <c r="B83" t="s" s="328">
        <v>2312</v>
      </c>
      <c r="C83" t="s" s="447">
        <v>2313</v>
      </c>
      <c r="D83" s="448"/>
      <c r="E83" s="448"/>
      <c r="F83" s="448"/>
      <c r="G83" s="448"/>
      <c r="H83" s="449"/>
      <c r="I83" s="184">
        <v>65</v>
      </c>
      <c r="J83" s="303">
        <f>SUM(J84:J87)</f>
        <v>0</v>
      </c>
      <c r="K83" s="303">
        <f>SUM(K84:K87)</f>
        <v>0</v>
      </c>
      <c r="L83" t="s" s="304">
        <f>IF(J83&gt;0,IF(K83/J83&gt;=100,"&gt;&gt;100",K83/J83*100),"-")</f>
        <v>2015</v>
      </c>
    </row>
    <row r="84" s="99" customFormat="1" ht="13.65" customHeight="1">
      <c r="B84" t="s" s="328">
        <v>2314</v>
      </c>
      <c r="C84" t="s" s="447">
        <v>2315</v>
      </c>
      <c r="D84" s="448"/>
      <c r="E84" s="448"/>
      <c r="F84" s="448"/>
      <c r="G84" s="448"/>
      <c r="H84" s="449"/>
      <c r="I84" s="184">
        <v>66</v>
      </c>
      <c r="J84" s="305">
        <v>0</v>
      </c>
      <c r="K84" s="305">
        <v>0</v>
      </c>
      <c r="L84" t="s" s="304">
        <f>IF(J84&gt;0,IF(K84/J84&gt;=100,"&gt;&gt;100",K84/J84*100),"-")</f>
        <v>2015</v>
      </c>
    </row>
    <row r="85" s="99" customFormat="1" ht="13.65" customHeight="1">
      <c r="B85" t="s" s="328">
        <v>2316</v>
      </c>
      <c r="C85" t="s" s="447">
        <v>2317</v>
      </c>
      <c r="D85" s="448"/>
      <c r="E85" s="448"/>
      <c r="F85" s="448"/>
      <c r="G85" s="448"/>
      <c r="H85" s="449"/>
      <c r="I85" s="184">
        <v>67</v>
      </c>
      <c r="J85" s="305">
        <v>0</v>
      </c>
      <c r="K85" s="305">
        <v>0</v>
      </c>
      <c r="L85" t="s" s="304">
        <f>IF(J85&gt;0,IF(K85/J85&gt;=100,"&gt;&gt;100",K85/J85*100),"-")</f>
        <v>2015</v>
      </c>
    </row>
    <row r="86" s="99" customFormat="1" ht="13.65" customHeight="1">
      <c r="B86" t="s" s="328">
        <v>2318</v>
      </c>
      <c r="C86" t="s" s="447">
        <v>2319</v>
      </c>
      <c r="D86" s="448"/>
      <c r="E86" s="448"/>
      <c r="F86" s="448"/>
      <c r="G86" s="448"/>
      <c r="H86" s="449"/>
      <c r="I86" s="184">
        <v>68</v>
      </c>
      <c r="J86" s="305">
        <v>0</v>
      </c>
      <c r="K86" s="305">
        <v>0</v>
      </c>
      <c r="L86" t="s" s="304">
        <f>IF(J86&gt;0,IF(K86/J86&gt;=100,"&gt;&gt;100",K86/J86*100),"-")</f>
        <v>2015</v>
      </c>
    </row>
    <row r="87" s="99" customFormat="1" ht="13.65" customHeight="1">
      <c r="B87" t="s" s="328">
        <v>2320</v>
      </c>
      <c r="C87" t="s" s="447">
        <v>2321</v>
      </c>
      <c r="D87" s="448"/>
      <c r="E87" s="448"/>
      <c r="F87" s="448"/>
      <c r="G87" s="448"/>
      <c r="H87" s="449"/>
      <c r="I87" s="184">
        <v>69</v>
      </c>
      <c r="J87" s="305">
        <v>0</v>
      </c>
      <c r="K87" s="305">
        <v>0</v>
      </c>
      <c r="L87" t="s" s="304">
        <f>IF(J87&gt;0,IF(K87/J87&gt;=100,"&gt;&gt;100",K87/J87*100),"-")</f>
        <v>2015</v>
      </c>
    </row>
    <row r="88" s="99" customFormat="1" ht="13.65" customHeight="1">
      <c r="B88" t="s" s="328">
        <v>2322</v>
      </c>
      <c r="C88" t="s" s="447">
        <v>2323</v>
      </c>
      <c r="D88" s="448"/>
      <c r="E88" s="448"/>
      <c r="F88" s="448"/>
      <c r="G88" s="448"/>
      <c r="H88" s="449"/>
      <c r="I88" s="184">
        <v>70</v>
      </c>
      <c r="J88" s="303">
        <f>SUM(J89:J90)</f>
        <v>0</v>
      </c>
      <c r="K88" s="303">
        <f>SUM(K89:K90)</f>
        <v>0</v>
      </c>
      <c r="L88" t="s" s="304">
        <f>IF(J88&gt;0,IF(K88/J88&gt;=100,"&gt;&gt;100",K88/J88*100),"-")</f>
        <v>2015</v>
      </c>
    </row>
    <row r="89" s="99" customFormat="1" ht="13.65" customHeight="1">
      <c r="B89" t="s" s="328">
        <v>2324</v>
      </c>
      <c r="C89" t="s" s="447">
        <v>2325</v>
      </c>
      <c r="D89" s="448"/>
      <c r="E89" s="448"/>
      <c r="F89" s="448"/>
      <c r="G89" s="448"/>
      <c r="H89" s="449"/>
      <c r="I89" s="184">
        <v>71</v>
      </c>
      <c r="J89" s="305">
        <v>0</v>
      </c>
      <c r="K89" s="305">
        <v>0</v>
      </c>
      <c r="L89" t="s" s="304">
        <f>IF(J89&gt;0,IF(K89/J89&gt;=100,"&gt;&gt;100",K89/J89*100),"-")</f>
        <v>2015</v>
      </c>
    </row>
    <row r="90" s="99" customFormat="1" ht="13.65" customHeight="1">
      <c r="B90" t="s" s="328">
        <v>2326</v>
      </c>
      <c r="C90" t="s" s="447">
        <v>2327</v>
      </c>
      <c r="D90" s="448"/>
      <c r="E90" s="448"/>
      <c r="F90" s="448"/>
      <c r="G90" s="448"/>
      <c r="H90" s="449"/>
      <c r="I90" s="184">
        <v>72</v>
      </c>
      <c r="J90" s="305">
        <v>0</v>
      </c>
      <c r="K90" s="305">
        <v>0</v>
      </c>
      <c r="L90" t="s" s="304">
        <f>IF(J90&gt;0,IF(K90/J90&gt;=100,"&gt;&gt;100",K90/J90*100),"-")</f>
        <v>2015</v>
      </c>
    </row>
    <row r="91" s="99" customFormat="1" ht="13.65" customHeight="1">
      <c r="B91" t="s" s="328">
        <v>2328</v>
      </c>
      <c r="C91" t="s" s="447">
        <v>2329</v>
      </c>
      <c r="D91" s="448"/>
      <c r="E91" s="448"/>
      <c r="F91" s="448"/>
      <c r="G91" s="448"/>
      <c r="H91" s="449"/>
      <c r="I91" s="184">
        <v>73</v>
      </c>
      <c r="J91" s="305">
        <v>0</v>
      </c>
      <c r="K91" s="305">
        <v>0</v>
      </c>
      <c r="L91" t="s" s="304">
        <f>IF(J91&gt;0,IF(K91/J91&gt;=100,"&gt;&gt;100",K91/J91*100),"-")</f>
        <v>2015</v>
      </c>
    </row>
    <row r="92" s="99" customFormat="1" ht="13.65" customHeight="1">
      <c r="B92" s="442">
        <v>1</v>
      </c>
      <c r="C92" t="s" s="443">
        <v>2330</v>
      </c>
      <c r="D92" s="444"/>
      <c r="E92" s="444"/>
      <c r="F92" s="444"/>
      <c r="G92" s="444"/>
      <c r="H92" s="445"/>
      <c r="I92" s="184">
        <v>74</v>
      </c>
      <c r="J92" s="303">
        <f>J93+J101+J118+J123+J143+J151+J160</f>
        <v>127015</v>
      </c>
      <c r="K92" s="303">
        <f>K93+K101+K118+K123+K143+K151+K160</f>
        <v>77386</v>
      </c>
      <c r="L92" s="306">
        <f>IF(J92&gt;0,IF(K92/J92&gt;=100,"&gt;&gt;100",K92/J92*100),"-")</f>
        <v>60.9266622052513</v>
      </c>
    </row>
    <row r="93" s="99" customFormat="1" ht="13.65" customHeight="1">
      <c r="B93" s="330">
        <v>11</v>
      </c>
      <c r="C93" t="s" s="447">
        <v>2331</v>
      </c>
      <c r="D93" s="448"/>
      <c r="E93" s="448"/>
      <c r="F93" s="448"/>
      <c r="G93" s="448"/>
      <c r="H93" s="449"/>
      <c r="I93" s="184">
        <v>75</v>
      </c>
      <c r="J93" s="303">
        <f>J94+J98+J99+J100</f>
        <v>121015</v>
      </c>
      <c r="K93" s="303">
        <f>K94+K98+K99+K100</f>
        <v>77386</v>
      </c>
      <c r="L93" s="306">
        <f>IF(J93&gt;0,IF(K93/J93&gt;=100,"&gt;&gt;100",K93/J93*100),"-")</f>
        <v>63.9474445316696</v>
      </c>
    </row>
    <row r="94" s="99" customFormat="1" ht="13.65" customHeight="1">
      <c r="B94" s="330">
        <v>111</v>
      </c>
      <c r="C94" t="s" s="447">
        <v>2332</v>
      </c>
      <c r="D94" s="448"/>
      <c r="E94" s="448"/>
      <c r="F94" s="448"/>
      <c r="G94" s="448"/>
      <c r="H94" s="449"/>
      <c r="I94" s="184">
        <v>76</v>
      </c>
      <c r="J94" s="303">
        <f>SUM(J95:J97)</f>
        <v>121015</v>
      </c>
      <c r="K94" s="303">
        <f>SUM(K95:K97)</f>
        <v>77386</v>
      </c>
      <c r="L94" s="306">
        <f>IF(J94&gt;0,IF(K94/J94&gt;=100,"&gt;&gt;100",K94/J94*100),"-")</f>
        <v>63.9474445316696</v>
      </c>
    </row>
    <row r="95" s="99" customFormat="1" ht="13.65" customHeight="1">
      <c r="B95" s="330">
        <v>1111</v>
      </c>
      <c r="C95" t="s" s="447">
        <v>2333</v>
      </c>
      <c r="D95" s="448"/>
      <c r="E95" s="448"/>
      <c r="F95" s="448"/>
      <c r="G95" s="448"/>
      <c r="H95" s="449"/>
      <c r="I95" s="184">
        <v>77</v>
      </c>
      <c r="J95" s="305">
        <v>121015</v>
      </c>
      <c r="K95" s="305">
        <v>77386</v>
      </c>
      <c r="L95" s="306">
        <f>IF(J95&gt;0,IF(K95/J95&gt;=100,"&gt;&gt;100",K95/J95*100),"-")</f>
        <v>63.9474445316696</v>
      </c>
    </row>
    <row r="96" s="99" customFormat="1" ht="13.65" customHeight="1">
      <c r="B96" s="330">
        <v>1112</v>
      </c>
      <c r="C96" t="s" s="447">
        <v>2334</v>
      </c>
      <c r="D96" s="448"/>
      <c r="E96" s="448"/>
      <c r="F96" s="448"/>
      <c r="G96" s="448"/>
      <c r="H96" s="449"/>
      <c r="I96" s="184">
        <v>78</v>
      </c>
      <c r="J96" s="305">
        <v>0</v>
      </c>
      <c r="K96" s="305">
        <v>0</v>
      </c>
      <c r="L96" t="s" s="304">
        <f>IF(J96&gt;0,IF(K96/J96&gt;=100,"&gt;&gt;100",K96/J96*100),"-")</f>
        <v>2015</v>
      </c>
    </row>
    <row r="97" s="99" customFormat="1" ht="13.65" customHeight="1">
      <c r="B97" s="330">
        <v>1113</v>
      </c>
      <c r="C97" t="s" s="447">
        <v>2335</v>
      </c>
      <c r="D97" s="448"/>
      <c r="E97" s="448"/>
      <c r="F97" s="448"/>
      <c r="G97" s="448"/>
      <c r="H97" s="449"/>
      <c r="I97" s="184">
        <v>79</v>
      </c>
      <c r="J97" s="305">
        <v>0</v>
      </c>
      <c r="K97" s="305">
        <v>0</v>
      </c>
      <c r="L97" t="s" s="304">
        <f>IF(J97&gt;0,IF(K97/J97&gt;=100,"&gt;&gt;100",K97/J97*100),"-")</f>
        <v>2015</v>
      </c>
    </row>
    <row r="98" s="99" customFormat="1" ht="13.65" customHeight="1">
      <c r="B98" s="330">
        <v>112</v>
      </c>
      <c r="C98" t="s" s="447">
        <v>2336</v>
      </c>
      <c r="D98" s="448"/>
      <c r="E98" s="448"/>
      <c r="F98" s="448"/>
      <c r="G98" s="448"/>
      <c r="H98" s="449"/>
      <c r="I98" s="184">
        <v>80</v>
      </c>
      <c r="J98" s="305">
        <v>0</v>
      </c>
      <c r="K98" s="305">
        <v>0</v>
      </c>
      <c r="L98" t="s" s="304">
        <f>IF(J98&gt;0,IF(K98/J98&gt;=100,"&gt;&gt;100",K98/J98*100),"-")</f>
        <v>2015</v>
      </c>
    </row>
    <row r="99" s="99" customFormat="1" ht="13.65" customHeight="1">
      <c r="B99" s="330">
        <v>113</v>
      </c>
      <c r="C99" t="s" s="447">
        <v>2337</v>
      </c>
      <c r="D99" s="448"/>
      <c r="E99" s="448"/>
      <c r="F99" s="448"/>
      <c r="G99" s="448"/>
      <c r="H99" s="449"/>
      <c r="I99" s="184">
        <v>81</v>
      </c>
      <c r="J99" s="305">
        <v>0</v>
      </c>
      <c r="K99" s="305">
        <v>0</v>
      </c>
      <c r="L99" t="s" s="304">
        <f>IF(J99&gt;0,IF(K99/J99&gt;=100,"&gt;&gt;100",K99/J99*100),"-")</f>
        <v>2015</v>
      </c>
    </row>
    <row r="100" s="99" customFormat="1" ht="13.65" customHeight="1">
      <c r="B100" s="330">
        <v>114</v>
      </c>
      <c r="C100" t="s" s="447">
        <v>2338</v>
      </c>
      <c r="D100" s="448"/>
      <c r="E100" s="448"/>
      <c r="F100" s="448"/>
      <c r="G100" s="448"/>
      <c r="H100" s="449"/>
      <c r="I100" s="184">
        <v>82</v>
      </c>
      <c r="J100" s="305">
        <v>0</v>
      </c>
      <c r="K100" s="305">
        <v>0</v>
      </c>
      <c r="L100" t="s" s="304">
        <f>IF(J100&gt;0,IF(K100/J100&gt;=100,"&gt;&gt;100",K100/J100*100),"-")</f>
        <v>2015</v>
      </c>
    </row>
    <row r="101" s="99" customFormat="1" ht="27.75" customHeight="1">
      <c r="B101" s="330">
        <v>12</v>
      </c>
      <c r="C101" t="s" s="447">
        <v>2339</v>
      </c>
      <c r="D101" s="450"/>
      <c r="E101" s="450"/>
      <c r="F101" s="450"/>
      <c r="G101" s="450"/>
      <c r="H101" s="451"/>
      <c r="I101" s="184">
        <v>83</v>
      </c>
      <c r="J101" s="303">
        <f>J102+J105+J106+J107+J113</f>
        <v>6000</v>
      </c>
      <c r="K101" s="303">
        <f>K102+K105+K106+K107+K113</f>
        <v>0</v>
      </c>
      <c r="L101" s="306">
        <f>IF(J101&gt;0,IF(K101/J101&gt;=100,"&gt;&gt;100",K101/J101*100),"-")</f>
        <v>0</v>
      </c>
    </row>
    <row r="102" s="99" customFormat="1" ht="13.65" customHeight="1">
      <c r="B102" s="330">
        <v>121</v>
      </c>
      <c r="C102" t="s" s="447">
        <v>2340</v>
      </c>
      <c r="D102" s="448"/>
      <c r="E102" s="448"/>
      <c r="F102" s="448"/>
      <c r="G102" s="448"/>
      <c r="H102" s="449"/>
      <c r="I102" s="184">
        <v>84</v>
      </c>
      <c r="J102" s="303">
        <f>SUM(J103:J104)</f>
        <v>0</v>
      </c>
      <c r="K102" s="303">
        <f>SUM(K103:K104)</f>
        <v>0</v>
      </c>
      <c r="L102" t="s" s="304">
        <f>IF(J102&gt;0,IF(K102/J102&gt;=100,"&gt;&gt;100",K102/J102*100),"-")</f>
        <v>2015</v>
      </c>
    </row>
    <row r="103" s="99" customFormat="1" ht="13.65" customHeight="1">
      <c r="B103" s="330">
        <v>1211</v>
      </c>
      <c r="C103" t="s" s="447">
        <v>2341</v>
      </c>
      <c r="D103" s="448"/>
      <c r="E103" s="448"/>
      <c r="F103" s="448"/>
      <c r="G103" s="448"/>
      <c r="H103" s="449"/>
      <c r="I103" s="184">
        <v>85</v>
      </c>
      <c r="J103" s="305">
        <v>0</v>
      </c>
      <c r="K103" s="305">
        <v>0</v>
      </c>
      <c r="L103" t="s" s="304">
        <f>IF(J103&gt;0,IF(K103/J103&gt;=100,"&gt;&gt;100",K103/J103*100),"-")</f>
        <v>2015</v>
      </c>
    </row>
    <row r="104" s="99" customFormat="1" ht="13.65" customHeight="1">
      <c r="B104" s="330">
        <v>1212</v>
      </c>
      <c r="C104" t="s" s="447">
        <v>2342</v>
      </c>
      <c r="D104" s="448"/>
      <c r="E104" s="448"/>
      <c r="F104" s="448"/>
      <c r="G104" s="448"/>
      <c r="H104" s="449"/>
      <c r="I104" s="184">
        <v>86</v>
      </c>
      <c r="J104" s="305">
        <v>0</v>
      </c>
      <c r="K104" s="305">
        <v>0</v>
      </c>
      <c r="L104" t="s" s="304">
        <f>IF(J104&gt;0,IF(K104/J104&gt;=100,"&gt;&gt;100",K104/J104*100),"-")</f>
        <v>2015</v>
      </c>
    </row>
    <row r="105" s="99" customFormat="1" ht="13.65" customHeight="1">
      <c r="B105" s="330">
        <v>122</v>
      </c>
      <c r="C105" t="s" s="447">
        <v>2343</v>
      </c>
      <c r="D105" s="448"/>
      <c r="E105" s="448"/>
      <c r="F105" s="448"/>
      <c r="G105" s="448"/>
      <c r="H105" s="449"/>
      <c r="I105" s="184">
        <v>87</v>
      </c>
      <c r="J105" s="305">
        <v>0</v>
      </c>
      <c r="K105" s="305">
        <v>0</v>
      </c>
      <c r="L105" t="s" s="304">
        <f>IF(J105&gt;0,IF(K105/J105&gt;=100,"&gt;&gt;100",K105/J105*100),"-")</f>
        <v>2015</v>
      </c>
    </row>
    <row r="106" s="99" customFormat="1" ht="13.65" customHeight="1">
      <c r="B106" s="330">
        <v>123</v>
      </c>
      <c r="C106" t="s" s="447">
        <v>2344</v>
      </c>
      <c r="D106" s="448"/>
      <c r="E106" s="448"/>
      <c r="F106" s="448"/>
      <c r="G106" s="448"/>
      <c r="H106" s="449"/>
      <c r="I106" s="184">
        <v>88</v>
      </c>
      <c r="J106" s="305">
        <v>0</v>
      </c>
      <c r="K106" s="305">
        <v>0</v>
      </c>
      <c r="L106" t="s" s="304">
        <f>IF(J106&gt;0,IF(K106/J106&gt;=100,"&gt;&gt;100",K106/J106*100),"-")</f>
        <v>2015</v>
      </c>
    </row>
    <row r="107" s="99" customFormat="1" ht="13.65" customHeight="1">
      <c r="B107" s="330">
        <v>124</v>
      </c>
      <c r="C107" t="s" s="447">
        <v>2345</v>
      </c>
      <c r="D107" s="448"/>
      <c r="E107" s="448"/>
      <c r="F107" s="448"/>
      <c r="G107" s="448"/>
      <c r="H107" s="449"/>
      <c r="I107" s="184">
        <v>89</v>
      </c>
      <c r="J107" s="303">
        <f>SUM(J108:J112)</f>
        <v>0</v>
      </c>
      <c r="K107" s="303">
        <f>SUM(K108:K112)</f>
        <v>0</v>
      </c>
      <c r="L107" t="s" s="304">
        <f>IF(J107&gt;0,IF(K107/J107&gt;=100,"&gt;&gt;100",K107/J107*100),"-")</f>
        <v>2015</v>
      </c>
    </row>
    <row r="108" s="99" customFormat="1" ht="13.65" customHeight="1">
      <c r="B108" s="330">
        <v>1241</v>
      </c>
      <c r="C108" t="s" s="447">
        <v>2346</v>
      </c>
      <c r="D108" s="448"/>
      <c r="E108" s="448"/>
      <c r="F108" s="448"/>
      <c r="G108" s="448"/>
      <c r="H108" s="449"/>
      <c r="I108" s="184">
        <v>90</v>
      </c>
      <c r="J108" s="305">
        <v>0</v>
      </c>
      <c r="K108" s="305">
        <v>0</v>
      </c>
      <c r="L108" t="s" s="304">
        <f>IF(J108&gt;0,IF(K108/J108&gt;=100,"&gt;&gt;100",K108/J108*100),"-")</f>
        <v>2015</v>
      </c>
    </row>
    <row r="109" s="99" customFormat="1" ht="13.65" customHeight="1">
      <c r="B109" s="330">
        <v>1242</v>
      </c>
      <c r="C109" t="s" s="447">
        <v>2347</v>
      </c>
      <c r="D109" s="448"/>
      <c r="E109" s="448"/>
      <c r="F109" s="448"/>
      <c r="G109" s="448"/>
      <c r="H109" s="449"/>
      <c r="I109" s="184">
        <v>91</v>
      </c>
      <c r="J109" s="305">
        <v>0</v>
      </c>
      <c r="K109" s="305">
        <v>0</v>
      </c>
      <c r="L109" t="s" s="304">
        <f>IF(J109&gt;0,IF(K109/J109&gt;=100,"&gt;&gt;100",K109/J109*100),"-")</f>
        <v>2015</v>
      </c>
    </row>
    <row r="110" s="99" customFormat="1" ht="13.65" customHeight="1">
      <c r="B110" s="330">
        <v>1243</v>
      </c>
      <c r="C110" t="s" s="447">
        <v>2348</v>
      </c>
      <c r="D110" s="448"/>
      <c r="E110" s="448"/>
      <c r="F110" s="448"/>
      <c r="G110" s="448"/>
      <c r="H110" s="449"/>
      <c r="I110" s="184">
        <v>92</v>
      </c>
      <c r="J110" s="305">
        <v>0</v>
      </c>
      <c r="K110" s="305">
        <v>0</v>
      </c>
      <c r="L110" t="s" s="304">
        <f>IF(J110&gt;0,IF(K110/J110&gt;=100,"&gt;&gt;100",K110/J110*100),"-")</f>
        <v>2015</v>
      </c>
    </row>
    <row r="111" s="99" customFormat="1" ht="13.65" customHeight="1">
      <c r="B111" s="330">
        <v>1244</v>
      </c>
      <c r="C111" t="s" s="447">
        <v>2349</v>
      </c>
      <c r="D111" s="448"/>
      <c r="E111" s="448"/>
      <c r="F111" s="448"/>
      <c r="G111" s="448"/>
      <c r="H111" s="449"/>
      <c r="I111" s="184">
        <v>93</v>
      </c>
      <c r="J111" s="305">
        <v>0</v>
      </c>
      <c r="K111" s="305">
        <v>0</v>
      </c>
      <c r="L111" t="s" s="304">
        <f>IF(J111&gt;0,IF(K111/J111&gt;=100,"&gt;&gt;100",K111/J111*100),"-")</f>
        <v>2015</v>
      </c>
    </row>
    <row r="112" s="99" customFormat="1" ht="13.65" customHeight="1">
      <c r="B112" s="330">
        <v>1245</v>
      </c>
      <c r="C112" t="s" s="447">
        <v>2350</v>
      </c>
      <c r="D112" s="448"/>
      <c r="E112" s="448"/>
      <c r="F112" s="448"/>
      <c r="G112" s="448"/>
      <c r="H112" s="449"/>
      <c r="I112" s="184">
        <v>94</v>
      </c>
      <c r="J112" s="305">
        <v>0</v>
      </c>
      <c r="K112" s="305">
        <v>0</v>
      </c>
      <c r="L112" t="s" s="304">
        <f>IF(J112&gt;0,IF(K112/J112&gt;=100,"&gt;&gt;100",K112/J112*100),"-")</f>
        <v>2015</v>
      </c>
    </row>
    <row r="113" s="99" customFormat="1" ht="13.65" customHeight="1">
      <c r="B113" s="330">
        <v>129</v>
      </c>
      <c r="C113" t="s" s="447">
        <v>2351</v>
      </c>
      <c r="D113" s="448"/>
      <c r="E113" s="448"/>
      <c r="F113" s="448"/>
      <c r="G113" s="448"/>
      <c r="H113" s="449"/>
      <c r="I113" s="184">
        <v>95</v>
      </c>
      <c r="J113" s="303">
        <f>SUM(J114:J117)</f>
        <v>6000</v>
      </c>
      <c r="K113" s="303">
        <f>SUM(K114:K117)</f>
        <v>0</v>
      </c>
      <c r="L113" s="306">
        <f>IF(J113&gt;0,IF(K113/J113&gt;=100,"&gt;&gt;100",K113/J113*100),"-")</f>
        <v>0</v>
      </c>
    </row>
    <row r="114" s="99" customFormat="1" ht="13.65" customHeight="1">
      <c r="B114" s="330">
        <v>1291</v>
      </c>
      <c r="C114" t="s" s="447">
        <v>2352</v>
      </c>
      <c r="D114" s="448"/>
      <c r="E114" s="448"/>
      <c r="F114" s="448"/>
      <c r="G114" s="448"/>
      <c r="H114" s="449"/>
      <c r="I114" s="184">
        <v>96</v>
      </c>
      <c r="J114" s="305">
        <v>0</v>
      </c>
      <c r="K114" s="305">
        <v>0</v>
      </c>
      <c r="L114" t="s" s="304">
        <f>IF(J114&gt;0,IF(K114/J114&gt;=100,"&gt;&gt;100",K114/J114*100),"-")</f>
        <v>2015</v>
      </c>
    </row>
    <row r="115" s="99" customFormat="1" ht="13.65" customHeight="1">
      <c r="B115" s="330">
        <v>1292</v>
      </c>
      <c r="C115" t="s" s="447">
        <v>2353</v>
      </c>
      <c r="D115" s="448"/>
      <c r="E115" s="448"/>
      <c r="F115" s="448"/>
      <c r="G115" s="448"/>
      <c r="H115" s="449"/>
      <c r="I115" s="184">
        <v>97</v>
      </c>
      <c r="J115" s="305">
        <v>0</v>
      </c>
      <c r="K115" s="305">
        <v>0</v>
      </c>
      <c r="L115" t="s" s="304">
        <f>IF(J115&gt;0,IF(K115/J115&gt;=100,"&gt;&gt;100",K115/J115*100),"-")</f>
        <v>2015</v>
      </c>
    </row>
    <row r="116" s="99" customFormat="1" ht="13.65" customHeight="1">
      <c r="B116" s="330">
        <v>1293</v>
      </c>
      <c r="C116" t="s" s="447">
        <v>2354</v>
      </c>
      <c r="D116" s="448"/>
      <c r="E116" s="448"/>
      <c r="F116" s="448"/>
      <c r="G116" s="448"/>
      <c r="H116" s="449"/>
      <c r="I116" s="184">
        <v>98</v>
      </c>
      <c r="J116" s="305">
        <v>6000</v>
      </c>
      <c r="K116" s="305">
        <v>0</v>
      </c>
      <c r="L116" s="306">
        <f>IF(J116&gt;0,IF(K116/J116&gt;=100,"&gt;&gt;100",K116/J116*100),"-")</f>
        <v>0</v>
      </c>
    </row>
    <row r="117" s="99" customFormat="1" ht="13.65" customHeight="1">
      <c r="B117" s="330">
        <v>1294</v>
      </c>
      <c r="C117" t="s" s="447">
        <v>2355</v>
      </c>
      <c r="D117" s="448"/>
      <c r="E117" s="448"/>
      <c r="F117" s="448"/>
      <c r="G117" s="448"/>
      <c r="H117" s="449"/>
      <c r="I117" s="184">
        <v>99</v>
      </c>
      <c r="J117" s="305">
        <v>0</v>
      </c>
      <c r="K117" s="305">
        <v>0</v>
      </c>
      <c r="L117" t="s" s="304">
        <f>IF(J117&gt;0,IF(K117/J117&gt;=100,"&gt;&gt;100",K117/J117*100),"-")</f>
        <v>2015</v>
      </c>
    </row>
    <row r="118" s="99" customFormat="1" ht="13.65" customHeight="1">
      <c r="B118" s="330">
        <v>13</v>
      </c>
      <c r="C118" t="s" s="447">
        <v>2356</v>
      </c>
      <c r="D118" s="448"/>
      <c r="E118" s="448"/>
      <c r="F118" s="448"/>
      <c r="G118" s="448"/>
      <c r="H118" s="449"/>
      <c r="I118" s="184">
        <v>100</v>
      </c>
      <c r="J118" s="303">
        <f>SUM(J119:J121)-J122</f>
        <v>0</v>
      </c>
      <c r="K118" s="303">
        <f>SUM(K119:K121)-K122</f>
        <v>0</v>
      </c>
      <c r="L118" t="s" s="304">
        <f>IF(J118&gt;0,IF(K118/J118&gt;=100,"&gt;&gt;100",K118/J118*100),"-")</f>
        <v>2015</v>
      </c>
    </row>
    <row r="119" s="99" customFormat="1" ht="13.65" customHeight="1">
      <c r="B119" s="330">
        <v>131</v>
      </c>
      <c r="C119" t="s" s="447">
        <v>2357</v>
      </c>
      <c r="D119" s="448"/>
      <c r="E119" s="448"/>
      <c r="F119" s="448"/>
      <c r="G119" s="448"/>
      <c r="H119" s="449"/>
      <c r="I119" s="184">
        <v>101</v>
      </c>
      <c r="J119" s="305">
        <v>0</v>
      </c>
      <c r="K119" s="305">
        <v>0</v>
      </c>
      <c r="L119" t="s" s="304">
        <f>IF(J119&gt;0,IF(K119/J119&gt;=100,"&gt;&gt;100",K119/J119*100),"-")</f>
        <v>2015</v>
      </c>
    </row>
    <row r="120" s="99" customFormat="1" ht="13.65" customHeight="1">
      <c r="B120" s="330">
        <v>132</v>
      </c>
      <c r="C120" t="s" s="447">
        <v>2358</v>
      </c>
      <c r="D120" s="448"/>
      <c r="E120" s="448"/>
      <c r="F120" s="448"/>
      <c r="G120" s="448"/>
      <c r="H120" s="449"/>
      <c r="I120" s="184">
        <v>102</v>
      </c>
      <c r="J120" s="305">
        <v>0</v>
      </c>
      <c r="K120" s="305">
        <v>0</v>
      </c>
      <c r="L120" t="s" s="304">
        <f>IF(J120&gt;0,IF(K120/J120&gt;=100,"&gt;&gt;100",K120/J120*100),"-")</f>
        <v>2015</v>
      </c>
    </row>
    <row r="121" s="99" customFormat="1" ht="13.65" customHeight="1">
      <c r="B121" s="330">
        <v>133</v>
      </c>
      <c r="C121" t="s" s="447">
        <v>2359</v>
      </c>
      <c r="D121" s="448"/>
      <c r="E121" s="448"/>
      <c r="F121" s="448"/>
      <c r="G121" s="448"/>
      <c r="H121" s="449"/>
      <c r="I121" s="184">
        <v>103</v>
      </c>
      <c r="J121" s="305">
        <v>0</v>
      </c>
      <c r="K121" s="305">
        <v>0</v>
      </c>
      <c r="L121" t="s" s="304">
        <f>IF(J121&gt;0,IF(K121/J121&gt;=100,"&gt;&gt;100",K121/J121*100),"-")</f>
        <v>2015</v>
      </c>
    </row>
    <row r="122" s="99" customFormat="1" ht="13.65" customHeight="1">
      <c r="B122" s="330">
        <v>139</v>
      </c>
      <c r="C122" t="s" s="447">
        <v>2360</v>
      </c>
      <c r="D122" s="448"/>
      <c r="E122" s="448"/>
      <c r="F122" s="448"/>
      <c r="G122" s="448"/>
      <c r="H122" s="449"/>
      <c r="I122" s="184">
        <v>104</v>
      </c>
      <c r="J122" s="305">
        <v>0</v>
      </c>
      <c r="K122" s="305">
        <v>0</v>
      </c>
      <c r="L122" t="s" s="304">
        <f>IF(J122&gt;0,IF(K122/J122&gt;=100,"&gt;&gt;100",K122/J122*100),"-")</f>
        <v>2015</v>
      </c>
    </row>
    <row r="123" s="99" customFormat="1" ht="13.65" customHeight="1">
      <c r="B123" s="330">
        <v>14</v>
      </c>
      <c r="C123" t="s" s="447">
        <v>2361</v>
      </c>
      <c r="D123" s="448"/>
      <c r="E123" s="448"/>
      <c r="F123" s="448"/>
      <c r="G123" s="448"/>
      <c r="H123" s="449"/>
      <c r="I123" s="184">
        <v>105</v>
      </c>
      <c r="J123" s="303">
        <f>J124+J127+J130+J133+J136+J139-J142</f>
        <v>0</v>
      </c>
      <c r="K123" s="303">
        <f>K124+K127+K130+K133+K136+K139-K142</f>
        <v>0</v>
      </c>
      <c r="L123" t="s" s="304">
        <f>IF(J123&gt;0,IF(K123/J123&gt;=100,"&gt;&gt;100",K123/J123*100),"-")</f>
        <v>2015</v>
      </c>
    </row>
    <row r="124" s="99" customFormat="1" ht="13.65" customHeight="1">
      <c r="B124" s="330">
        <v>141</v>
      </c>
      <c r="C124" t="s" s="447">
        <v>2362</v>
      </c>
      <c r="D124" s="448"/>
      <c r="E124" s="448"/>
      <c r="F124" s="448"/>
      <c r="G124" s="448"/>
      <c r="H124" s="449"/>
      <c r="I124" s="184">
        <v>106</v>
      </c>
      <c r="J124" s="303">
        <f>SUM(J125:J126)</f>
        <v>0</v>
      </c>
      <c r="K124" s="303">
        <f>SUM(K125:K126)</f>
        <v>0</v>
      </c>
      <c r="L124" t="s" s="304">
        <f>IF(J124&gt;0,IF(K124/J124&gt;=100,"&gt;&gt;100",K124/J124*100),"-")</f>
        <v>2015</v>
      </c>
    </row>
    <row r="125" s="99" customFormat="1" ht="13.65" customHeight="1">
      <c r="B125" s="330">
        <v>1411</v>
      </c>
      <c r="C125" t="s" s="447">
        <v>2363</v>
      </c>
      <c r="D125" s="448"/>
      <c r="E125" s="448"/>
      <c r="F125" s="448"/>
      <c r="G125" s="448"/>
      <c r="H125" s="449"/>
      <c r="I125" s="184">
        <v>107</v>
      </c>
      <c r="J125" s="305">
        <v>0</v>
      </c>
      <c r="K125" s="305">
        <v>0</v>
      </c>
      <c r="L125" t="s" s="304">
        <f>IF(J125&gt;0,IF(K125/J125&gt;=100,"&gt;&gt;100",K125/J125*100),"-")</f>
        <v>2015</v>
      </c>
    </row>
    <row r="126" s="99" customFormat="1" ht="13.65" customHeight="1">
      <c r="B126" s="330">
        <v>1412</v>
      </c>
      <c r="C126" t="s" s="447">
        <v>2364</v>
      </c>
      <c r="D126" s="448"/>
      <c r="E126" s="448"/>
      <c r="F126" s="448"/>
      <c r="G126" s="448"/>
      <c r="H126" s="449"/>
      <c r="I126" s="184">
        <v>108</v>
      </c>
      <c r="J126" s="305">
        <v>0</v>
      </c>
      <c r="K126" s="305">
        <v>0</v>
      </c>
      <c r="L126" t="s" s="304">
        <f>IF(J126&gt;0,IF(K126/J126&gt;=100,"&gt;&gt;100",K126/J126*100),"-")</f>
        <v>2015</v>
      </c>
    </row>
    <row r="127" s="99" customFormat="1" ht="13.65" customHeight="1">
      <c r="B127" s="330">
        <v>142</v>
      </c>
      <c r="C127" t="s" s="447">
        <v>2365</v>
      </c>
      <c r="D127" s="448"/>
      <c r="E127" s="448"/>
      <c r="F127" s="448"/>
      <c r="G127" s="448"/>
      <c r="H127" s="449"/>
      <c r="I127" s="184">
        <v>109</v>
      </c>
      <c r="J127" s="303">
        <f>SUM(J128:J129)</f>
        <v>0</v>
      </c>
      <c r="K127" s="303">
        <f>SUM(K128:K129)</f>
        <v>0</v>
      </c>
      <c r="L127" t="s" s="304">
        <f>IF(J127&gt;0,IF(K127/J127&gt;=100,"&gt;&gt;100",K127/J127*100),"-")</f>
        <v>2015</v>
      </c>
    </row>
    <row r="128" s="99" customFormat="1" ht="13.65" customHeight="1">
      <c r="B128" s="330">
        <v>1421</v>
      </c>
      <c r="C128" t="s" s="447">
        <v>2366</v>
      </c>
      <c r="D128" s="448"/>
      <c r="E128" s="448"/>
      <c r="F128" s="448"/>
      <c r="G128" s="448"/>
      <c r="H128" s="449"/>
      <c r="I128" s="184">
        <v>110</v>
      </c>
      <c r="J128" s="305">
        <v>0</v>
      </c>
      <c r="K128" s="305">
        <v>0</v>
      </c>
      <c r="L128" t="s" s="304">
        <f>IF(J128&gt;0,IF(K128/J128&gt;=100,"&gt;&gt;100",K128/J128*100),"-")</f>
        <v>2015</v>
      </c>
    </row>
    <row r="129" s="99" customFormat="1" ht="13.65" customHeight="1">
      <c r="B129" s="330">
        <v>1422</v>
      </c>
      <c r="C129" t="s" s="447">
        <v>2367</v>
      </c>
      <c r="D129" s="448"/>
      <c r="E129" s="448"/>
      <c r="F129" s="448"/>
      <c r="G129" s="448"/>
      <c r="H129" s="449"/>
      <c r="I129" s="184">
        <v>111</v>
      </c>
      <c r="J129" s="305">
        <v>0</v>
      </c>
      <c r="K129" s="305">
        <v>0</v>
      </c>
      <c r="L129" t="s" s="304">
        <f>IF(J129&gt;0,IF(K129/J129&gt;=100,"&gt;&gt;100",K129/J129*100),"-")</f>
        <v>2015</v>
      </c>
    </row>
    <row r="130" s="99" customFormat="1" ht="13.65" customHeight="1">
      <c r="B130" s="330">
        <v>143</v>
      </c>
      <c r="C130" t="s" s="447">
        <v>2368</v>
      </c>
      <c r="D130" s="448"/>
      <c r="E130" s="448"/>
      <c r="F130" s="448"/>
      <c r="G130" s="448"/>
      <c r="H130" s="449"/>
      <c r="I130" s="184">
        <v>112</v>
      </c>
      <c r="J130" s="303">
        <f>SUM(J131:J132)</f>
        <v>0</v>
      </c>
      <c r="K130" s="303">
        <f>SUM(K131:K132)</f>
        <v>0</v>
      </c>
      <c r="L130" t="s" s="304">
        <f>IF(J130&gt;0,IF(K130/J130&gt;=100,"&gt;&gt;100",K130/J130*100),"-")</f>
        <v>2015</v>
      </c>
    </row>
    <row r="131" s="99" customFormat="1" ht="13.65" customHeight="1">
      <c r="B131" s="330">
        <v>1431</v>
      </c>
      <c r="C131" t="s" s="447">
        <v>2369</v>
      </c>
      <c r="D131" s="448"/>
      <c r="E131" s="448"/>
      <c r="F131" s="448"/>
      <c r="G131" s="448"/>
      <c r="H131" s="449"/>
      <c r="I131" s="184">
        <v>113</v>
      </c>
      <c r="J131" s="305">
        <v>0</v>
      </c>
      <c r="K131" s="305">
        <v>0</v>
      </c>
      <c r="L131" t="s" s="304">
        <f>IF(J131&gt;0,IF(K131/J131&gt;=100,"&gt;&gt;100",K131/J131*100),"-")</f>
        <v>2015</v>
      </c>
    </row>
    <row r="132" s="99" customFormat="1" ht="13.65" customHeight="1">
      <c r="B132" s="330">
        <v>1432</v>
      </c>
      <c r="C132" t="s" s="447">
        <v>2370</v>
      </c>
      <c r="D132" s="448"/>
      <c r="E132" s="448"/>
      <c r="F132" s="448"/>
      <c r="G132" s="448"/>
      <c r="H132" s="449"/>
      <c r="I132" s="184">
        <v>114</v>
      </c>
      <c r="J132" s="305">
        <v>0</v>
      </c>
      <c r="K132" s="305">
        <v>0</v>
      </c>
      <c r="L132" t="s" s="304">
        <f>IF(J132&gt;0,IF(K132/J132&gt;=100,"&gt;&gt;100",K132/J132*100),"-")</f>
        <v>2015</v>
      </c>
    </row>
    <row r="133" s="99" customFormat="1" ht="13.65" customHeight="1">
      <c r="B133" s="330">
        <v>144</v>
      </c>
      <c r="C133" t="s" s="447">
        <v>2371</v>
      </c>
      <c r="D133" s="448"/>
      <c r="E133" s="448"/>
      <c r="F133" s="448"/>
      <c r="G133" s="448"/>
      <c r="H133" s="449"/>
      <c r="I133" s="184">
        <v>115</v>
      </c>
      <c r="J133" s="303">
        <f>SUM(J134:J135)</f>
        <v>0</v>
      </c>
      <c r="K133" s="303">
        <f>SUM(K134:K135)</f>
        <v>0</v>
      </c>
      <c r="L133" t="s" s="304">
        <f>IF(J133&gt;0,IF(K133/J133&gt;=100,"&gt;&gt;100",K133/J133*100),"-")</f>
        <v>2015</v>
      </c>
    </row>
    <row r="134" s="99" customFormat="1" ht="13.65" customHeight="1">
      <c r="B134" s="330">
        <v>1441</v>
      </c>
      <c r="C134" t="s" s="447">
        <v>2372</v>
      </c>
      <c r="D134" s="448"/>
      <c r="E134" s="448"/>
      <c r="F134" s="448"/>
      <c r="G134" s="448"/>
      <c r="H134" s="449"/>
      <c r="I134" s="184">
        <v>116</v>
      </c>
      <c r="J134" s="305">
        <v>0</v>
      </c>
      <c r="K134" s="305">
        <v>0</v>
      </c>
      <c r="L134" t="s" s="304">
        <f>IF(J134&gt;0,IF(K134/J134&gt;=100,"&gt;&gt;100",K134/J134*100),"-")</f>
        <v>2015</v>
      </c>
    </row>
    <row r="135" s="99" customFormat="1" ht="13.65" customHeight="1">
      <c r="B135" s="330">
        <v>1442</v>
      </c>
      <c r="C135" t="s" s="447">
        <v>2373</v>
      </c>
      <c r="D135" s="448"/>
      <c r="E135" s="448"/>
      <c r="F135" s="448"/>
      <c r="G135" s="448"/>
      <c r="H135" s="449"/>
      <c r="I135" s="184">
        <v>117</v>
      </c>
      <c r="J135" s="305">
        <v>0</v>
      </c>
      <c r="K135" s="305">
        <v>0</v>
      </c>
      <c r="L135" t="s" s="304">
        <f>IF(J135&gt;0,IF(K135/J135&gt;=100,"&gt;&gt;100",K135/J135*100),"-")</f>
        <v>2015</v>
      </c>
    </row>
    <row r="136" s="99" customFormat="1" ht="13.65" customHeight="1">
      <c r="B136" s="330">
        <v>145</v>
      </c>
      <c r="C136" t="s" s="447">
        <v>2374</v>
      </c>
      <c r="D136" s="448"/>
      <c r="E136" s="448"/>
      <c r="F136" s="448"/>
      <c r="G136" s="448"/>
      <c r="H136" s="449"/>
      <c r="I136" s="184">
        <v>118</v>
      </c>
      <c r="J136" s="303">
        <f>SUM(J137:J138)</f>
        <v>0</v>
      </c>
      <c r="K136" s="303">
        <f>SUM(K137:K138)</f>
        <v>0</v>
      </c>
      <c r="L136" t="s" s="304">
        <f>IF(J136&gt;0,IF(K136/J136&gt;=100,"&gt;&gt;100",K136/J136*100),"-")</f>
        <v>2015</v>
      </c>
    </row>
    <row r="137" s="99" customFormat="1" ht="13.65" customHeight="1">
      <c r="B137" s="330">
        <v>1451</v>
      </c>
      <c r="C137" t="s" s="447">
        <v>2375</v>
      </c>
      <c r="D137" s="448"/>
      <c r="E137" s="448"/>
      <c r="F137" s="448"/>
      <c r="G137" s="448"/>
      <c r="H137" s="449"/>
      <c r="I137" s="184">
        <v>119</v>
      </c>
      <c r="J137" s="305">
        <v>0</v>
      </c>
      <c r="K137" s="305">
        <v>0</v>
      </c>
      <c r="L137" t="s" s="304">
        <f>IF(J137&gt;0,IF(K137/J137&gt;=100,"&gt;&gt;100",K137/J137*100),"-")</f>
        <v>2015</v>
      </c>
    </row>
    <row r="138" s="99" customFormat="1" ht="13.65" customHeight="1">
      <c r="B138" s="330">
        <v>1452</v>
      </c>
      <c r="C138" t="s" s="447">
        <v>2376</v>
      </c>
      <c r="D138" s="448"/>
      <c r="E138" s="448"/>
      <c r="F138" s="448"/>
      <c r="G138" s="448"/>
      <c r="H138" s="449"/>
      <c r="I138" s="184">
        <v>120</v>
      </c>
      <c r="J138" s="305">
        <v>0</v>
      </c>
      <c r="K138" s="305">
        <v>0</v>
      </c>
      <c r="L138" t="s" s="304">
        <f>IF(J138&gt;0,IF(K138/J138&gt;=100,"&gt;&gt;100",K138/J138*100),"-")</f>
        <v>2015</v>
      </c>
    </row>
    <row r="139" s="99" customFormat="1" ht="13.65" customHeight="1">
      <c r="B139" s="330">
        <v>146</v>
      </c>
      <c r="C139" t="s" s="447">
        <v>2377</v>
      </c>
      <c r="D139" s="448"/>
      <c r="E139" s="448"/>
      <c r="F139" s="448"/>
      <c r="G139" s="448"/>
      <c r="H139" s="449"/>
      <c r="I139" s="184">
        <v>121</v>
      </c>
      <c r="J139" s="303">
        <f>SUM(J140:J141)</f>
        <v>0</v>
      </c>
      <c r="K139" s="303">
        <f>SUM(K140:K141)</f>
        <v>0</v>
      </c>
      <c r="L139" t="s" s="304">
        <f>IF(J139&gt;0,IF(K139/J139&gt;=100,"&gt;&gt;100",K139/J139*100),"-")</f>
        <v>2015</v>
      </c>
    </row>
    <row r="140" s="99" customFormat="1" ht="13.65" customHeight="1">
      <c r="B140" s="330">
        <v>1461</v>
      </c>
      <c r="C140" t="s" s="447">
        <v>2378</v>
      </c>
      <c r="D140" s="448"/>
      <c r="E140" s="448"/>
      <c r="F140" s="448"/>
      <c r="G140" s="448"/>
      <c r="H140" s="449"/>
      <c r="I140" s="184">
        <v>122</v>
      </c>
      <c r="J140" s="305">
        <v>0</v>
      </c>
      <c r="K140" s="305">
        <v>0</v>
      </c>
      <c r="L140" t="s" s="304">
        <f>IF(J140&gt;0,IF(K140/J140&gt;=100,"&gt;&gt;100",K140/J140*100),"-")</f>
        <v>2015</v>
      </c>
    </row>
    <row r="141" s="99" customFormat="1" ht="13.65" customHeight="1">
      <c r="B141" s="330">
        <v>1462</v>
      </c>
      <c r="C141" t="s" s="447">
        <v>2379</v>
      </c>
      <c r="D141" s="448"/>
      <c r="E141" s="448"/>
      <c r="F141" s="448"/>
      <c r="G141" s="448"/>
      <c r="H141" s="449"/>
      <c r="I141" s="184">
        <v>123</v>
      </c>
      <c r="J141" s="305">
        <v>0</v>
      </c>
      <c r="K141" s="305">
        <v>0</v>
      </c>
      <c r="L141" t="s" s="304">
        <f>IF(J141&gt;0,IF(K141/J141&gt;=100,"&gt;&gt;100",K141/J141*100),"-")</f>
        <v>2015</v>
      </c>
    </row>
    <row r="142" s="99" customFormat="1" ht="13.65" customHeight="1">
      <c r="B142" s="330">
        <v>149</v>
      </c>
      <c r="C142" t="s" s="447">
        <v>2380</v>
      </c>
      <c r="D142" s="448"/>
      <c r="E142" s="448"/>
      <c r="F142" s="448"/>
      <c r="G142" s="448"/>
      <c r="H142" s="449"/>
      <c r="I142" s="184">
        <v>124</v>
      </c>
      <c r="J142" s="305">
        <v>0</v>
      </c>
      <c r="K142" s="305">
        <v>0</v>
      </c>
      <c r="L142" t="s" s="304">
        <f>IF(J142&gt;0,IF(K142/J142&gt;=100,"&gt;&gt;100",K142/J142*100),"-")</f>
        <v>2015</v>
      </c>
    </row>
    <row r="143" s="99" customFormat="1" ht="13.65" customHeight="1">
      <c r="B143" s="330">
        <v>15</v>
      </c>
      <c r="C143" t="s" s="447">
        <v>2381</v>
      </c>
      <c r="D143" s="448"/>
      <c r="E143" s="448"/>
      <c r="F143" s="448"/>
      <c r="G143" s="448"/>
      <c r="H143" s="449"/>
      <c r="I143" s="184">
        <v>125</v>
      </c>
      <c r="J143" s="303">
        <f>J144+J147-J150</f>
        <v>0</v>
      </c>
      <c r="K143" s="303">
        <f>K144+K147-K150</f>
        <v>0</v>
      </c>
      <c r="L143" t="s" s="304">
        <f>IF(J143&gt;0,IF(K143/J143&gt;=100,"&gt;&gt;100",K143/J143*100),"-")</f>
        <v>2015</v>
      </c>
    </row>
    <row r="144" s="99" customFormat="1" ht="13.65" customHeight="1">
      <c r="B144" s="330">
        <v>151</v>
      </c>
      <c r="C144" t="s" s="447">
        <v>2382</v>
      </c>
      <c r="D144" s="448"/>
      <c r="E144" s="448"/>
      <c r="F144" s="448"/>
      <c r="G144" s="448"/>
      <c r="H144" s="449"/>
      <c r="I144" s="184">
        <v>126</v>
      </c>
      <c r="J144" s="303">
        <f>SUM(J145:J146)</f>
        <v>0</v>
      </c>
      <c r="K144" s="303">
        <f>SUM(K145:K146)</f>
        <v>0</v>
      </c>
      <c r="L144" t="s" s="304">
        <f>IF(J144&gt;0,IF(K144/J144&gt;=100,"&gt;&gt;100",K144/J144*100),"-")</f>
        <v>2015</v>
      </c>
    </row>
    <row r="145" s="99" customFormat="1" ht="13.65" customHeight="1">
      <c r="B145" s="330">
        <v>1511</v>
      </c>
      <c r="C145" t="s" s="447">
        <v>2383</v>
      </c>
      <c r="D145" s="448"/>
      <c r="E145" s="448"/>
      <c r="F145" s="448"/>
      <c r="G145" s="448"/>
      <c r="H145" s="449"/>
      <c r="I145" s="184">
        <v>127</v>
      </c>
      <c r="J145" s="305">
        <v>0</v>
      </c>
      <c r="K145" s="305">
        <v>0</v>
      </c>
      <c r="L145" t="s" s="304">
        <f>IF(J145&gt;0,IF(K145/J145&gt;=100,"&gt;&gt;100",K145/J145*100),"-")</f>
        <v>2015</v>
      </c>
    </row>
    <row r="146" s="99" customFormat="1" ht="13.65" customHeight="1">
      <c r="B146" s="330">
        <v>1512</v>
      </c>
      <c r="C146" t="s" s="447">
        <v>2384</v>
      </c>
      <c r="D146" s="448"/>
      <c r="E146" s="448"/>
      <c r="F146" s="448"/>
      <c r="G146" s="448"/>
      <c r="H146" s="449"/>
      <c r="I146" s="184">
        <v>128</v>
      </c>
      <c r="J146" s="305">
        <v>0</v>
      </c>
      <c r="K146" s="305">
        <v>0</v>
      </c>
      <c r="L146" t="s" s="304">
        <f>IF(J146&gt;0,IF(K146/J146&gt;=100,"&gt;&gt;100",K146/J146*100),"-")</f>
        <v>2015</v>
      </c>
    </row>
    <row r="147" s="99" customFormat="1" ht="13.65" customHeight="1">
      <c r="B147" s="330">
        <v>152</v>
      </c>
      <c r="C147" t="s" s="447">
        <v>2385</v>
      </c>
      <c r="D147" s="448"/>
      <c r="E147" s="448"/>
      <c r="F147" s="448"/>
      <c r="G147" s="448"/>
      <c r="H147" s="449"/>
      <c r="I147" s="184">
        <v>129</v>
      </c>
      <c r="J147" s="303">
        <f>SUM(J148:J149)</f>
        <v>0</v>
      </c>
      <c r="K147" s="303">
        <f>SUM(K148:K149)</f>
        <v>0</v>
      </c>
      <c r="L147" t="s" s="304">
        <f>IF(J147&gt;0,IF(K147/J147&gt;=100,"&gt;&gt;100",K147/J147*100),"-")</f>
        <v>2015</v>
      </c>
    </row>
    <row r="148" s="99" customFormat="1" ht="13.65" customHeight="1">
      <c r="B148" s="330">
        <v>1521</v>
      </c>
      <c r="C148" t="s" s="447">
        <v>2386</v>
      </c>
      <c r="D148" s="448"/>
      <c r="E148" s="448"/>
      <c r="F148" s="448"/>
      <c r="G148" s="448"/>
      <c r="H148" s="449"/>
      <c r="I148" s="184">
        <v>130</v>
      </c>
      <c r="J148" s="305">
        <v>0</v>
      </c>
      <c r="K148" s="305">
        <v>0</v>
      </c>
      <c r="L148" t="s" s="304">
        <f>IF(J148&gt;0,IF(K148/J148&gt;=100,"&gt;&gt;100",K148/J148*100),"-")</f>
        <v>2015</v>
      </c>
    </row>
    <row r="149" s="99" customFormat="1" ht="13.65" customHeight="1">
      <c r="B149" s="330">
        <v>1522</v>
      </c>
      <c r="C149" t="s" s="447">
        <v>2387</v>
      </c>
      <c r="D149" s="448"/>
      <c r="E149" s="448"/>
      <c r="F149" s="448"/>
      <c r="G149" s="448"/>
      <c r="H149" s="449"/>
      <c r="I149" s="184">
        <v>131</v>
      </c>
      <c r="J149" s="305">
        <v>0</v>
      </c>
      <c r="K149" s="305">
        <v>0</v>
      </c>
      <c r="L149" t="s" s="304">
        <f>IF(J149&gt;0,IF(K149/J149&gt;=100,"&gt;&gt;100",K149/J149*100),"-")</f>
        <v>2015</v>
      </c>
    </row>
    <row r="150" s="99" customFormat="1" ht="13.65" customHeight="1">
      <c r="B150" s="330">
        <v>159</v>
      </c>
      <c r="C150" t="s" s="447">
        <v>2388</v>
      </c>
      <c r="D150" s="448"/>
      <c r="E150" s="448"/>
      <c r="F150" s="448"/>
      <c r="G150" s="448"/>
      <c r="H150" s="449"/>
      <c r="I150" s="184">
        <v>132</v>
      </c>
      <c r="J150" s="305">
        <v>0</v>
      </c>
      <c r="K150" s="305">
        <v>0</v>
      </c>
      <c r="L150" t="s" s="304">
        <f>IF(J150&gt;0,IF(K150/J150&gt;=100,"&gt;&gt;100",K150/J150*100),"-")</f>
        <v>2015</v>
      </c>
    </row>
    <row r="151" s="99" customFormat="1" ht="13.65" customHeight="1">
      <c r="B151" s="330">
        <v>16</v>
      </c>
      <c r="C151" t="s" s="447">
        <v>2389</v>
      </c>
      <c r="D151" s="448"/>
      <c r="E151" s="448"/>
      <c r="F151" s="448"/>
      <c r="G151" s="448"/>
      <c r="H151" s="449"/>
      <c r="I151" s="184">
        <v>133</v>
      </c>
      <c r="J151" s="303">
        <f>SUM(J152:J155)+J158-J159</f>
        <v>0</v>
      </c>
      <c r="K151" s="303">
        <f>SUM(K152:K155)+K158-K159</f>
        <v>0</v>
      </c>
      <c r="L151" t="s" s="304">
        <f>IF(J151&gt;0,IF(K151/J151&gt;=100,"&gt;&gt;100",K151/J151*100),"-")</f>
        <v>2015</v>
      </c>
    </row>
    <row r="152" s="99" customFormat="1" ht="13.65" customHeight="1">
      <c r="B152" s="330">
        <v>161</v>
      </c>
      <c r="C152" t="s" s="447">
        <v>2390</v>
      </c>
      <c r="D152" s="448"/>
      <c r="E152" s="448"/>
      <c r="F152" s="448"/>
      <c r="G152" s="448"/>
      <c r="H152" s="449"/>
      <c r="I152" s="184">
        <v>134</v>
      </c>
      <c r="J152" s="305">
        <v>0</v>
      </c>
      <c r="K152" s="305">
        <v>0</v>
      </c>
      <c r="L152" t="s" s="304">
        <f>IF(J152&gt;0,IF(K152/J152&gt;=100,"&gt;&gt;100",K152/J152*100),"-")</f>
        <v>2015</v>
      </c>
    </row>
    <row r="153" s="99" customFormat="1" ht="13.65" customHeight="1">
      <c r="B153" s="330">
        <v>162</v>
      </c>
      <c r="C153" t="s" s="447">
        <v>2391</v>
      </c>
      <c r="D153" s="448"/>
      <c r="E153" s="448"/>
      <c r="F153" s="448"/>
      <c r="G153" s="448"/>
      <c r="H153" s="449"/>
      <c r="I153" s="184">
        <v>135</v>
      </c>
      <c r="J153" s="305">
        <v>0</v>
      </c>
      <c r="K153" s="305">
        <v>0</v>
      </c>
      <c r="L153" t="s" s="304">
        <f>IF(J153&gt;0,IF(K153/J153&gt;=100,"&gt;&gt;100",K153/J153*100),"-")</f>
        <v>2015</v>
      </c>
    </row>
    <row r="154" s="99" customFormat="1" ht="13.65" customHeight="1">
      <c r="B154" s="330">
        <v>163</v>
      </c>
      <c r="C154" t="s" s="447">
        <v>2392</v>
      </c>
      <c r="D154" s="448"/>
      <c r="E154" s="448"/>
      <c r="F154" s="448"/>
      <c r="G154" s="448"/>
      <c r="H154" s="449"/>
      <c r="I154" s="184">
        <v>136</v>
      </c>
      <c r="J154" s="305">
        <v>0</v>
      </c>
      <c r="K154" s="305">
        <v>0</v>
      </c>
      <c r="L154" t="s" s="304">
        <f>IF(J154&gt;0,IF(K154/J154&gt;=100,"&gt;&gt;100",K154/J154*100),"-")</f>
        <v>2015</v>
      </c>
    </row>
    <row r="155" s="99" customFormat="1" ht="13.65" customHeight="1">
      <c r="B155" s="330">
        <v>164</v>
      </c>
      <c r="C155" t="s" s="447">
        <v>2393</v>
      </c>
      <c r="D155" s="448"/>
      <c r="E155" s="448"/>
      <c r="F155" s="448"/>
      <c r="G155" s="448"/>
      <c r="H155" s="449"/>
      <c r="I155" s="184">
        <v>137</v>
      </c>
      <c r="J155" s="303">
        <f>SUM(J156:J157)</f>
        <v>0</v>
      </c>
      <c r="K155" s="303">
        <f>SUM(K156:K157)</f>
        <v>0</v>
      </c>
      <c r="L155" t="s" s="304">
        <f>IF(J155&gt;0,IF(K155/J155&gt;=100,"&gt;&gt;100",K155/J155*100),"-")</f>
        <v>2015</v>
      </c>
    </row>
    <row r="156" s="99" customFormat="1" ht="13.65" customHeight="1">
      <c r="B156" s="330">
        <v>1641</v>
      </c>
      <c r="C156" t="s" s="447">
        <v>2394</v>
      </c>
      <c r="D156" s="448"/>
      <c r="E156" s="448"/>
      <c r="F156" s="448"/>
      <c r="G156" s="448"/>
      <c r="H156" s="449"/>
      <c r="I156" s="184">
        <v>138</v>
      </c>
      <c r="J156" s="305">
        <v>0</v>
      </c>
      <c r="K156" s="305">
        <v>0</v>
      </c>
      <c r="L156" t="s" s="304">
        <f>IF(J156&gt;0,IF(K156/J156&gt;=100,"&gt;&gt;100",K156/J156*100),"-")</f>
        <v>2015</v>
      </c>
    </row>
    <row r="157" s="99" customFormat="1" ht="13.65" customHeight="1">
      <c r="B157" s="330">
        <v>1642</v>
      </c>
      <c r="C157" t="s" s="447">
        <v>2395</v>
      </c>
      <c r="D157" s="448"/>
      <c r="E157" s="448"/>
      <c r="F157" s="448"/>
      <c r="G157" s="448"/>
      <c r="H157" s="449"/>
      <c r="I157" s="184">
        <v>139</v>
      </c>
      <c r="J157" s="305">
        <v>0</v>
      </c>
      <c r="K157" s="305">
        <v>0</v>
      </c>
      <c r="L157" t="s" s="304">
        <f>IF(J157&gt;0,IF(K157/J157&gt;=100,"&gt;&gt;100",K157/J157*100),"-")</f>
        <v>2015</v>
      </c>
    </row>
    <row r="158" s="99" customFormat="1" ht="13.65" customHeight="1">
      <c r="B158" s="330">
        <v>165</v>
      </c>
      <c r="C158" t="s" s="447">
        <v>2355</v>
      </c>
      <c r="D158" s="448"/>
      <c r="E158" s="448"/>
      <c r="F158" s="448"/>
      <c r="G158" s="448"/>
      <c r="H158" s="449"/>
      <c r="I158" s="184">
        <v>140</v>
      </c>
      <c r="J158" s="305">
        <v>0</v>
      </c>
      <c r="K158" s="305">
        <v>0</v>
      </c>
      <c r="L158" t="s" s="304">
        <f>IF(J158&gt;0,IF(K158/J158&gt;=100,"&gt;&gt;100",K158/J158*100),"-")</f>
        <v>2015</v>
      </c>
    </row>
    <row r="159" s="99" customFormat="1" ht="13.65" customHeight="1">
      <c r="B159" s="330">
        <v>169</v>
      </c>
      <c r="C159" t="s" s="447">
        <v>2396</v>
      </c>
      <c r="D159" s="448"/>
      <c r="E159" s="448"/>
      <c r="F159" s="448"/>
      <c r="G159" s="448"/>
      <c r="H159" s="449"/>
      <c r="I159" s="184">
        <v>141</v>
      </c>
      <c r="J159" s="305">
        <v>0</v>
      </c>
      <c r="K159" s="305">
        <v>0</v>
      </c>
      <c r="L159" t="s" s="304">
        <f>IF(J159&gt;0,IF(K159/J159&gt;=100,"&gt;&gt;100",K159/J159*100),"-")</f>
        <v>2015</v>
      </c>
    </row>
    <row r="160" s="99" customFormat="1" ht="13.65" customHeight="1">
      <c r="B160" s="330">
        <v>19</v>
      </c>
      <c r="C160" t="s" s="447">
        <v>2397</v>
      </c>
      <c r="D160" s="448"/>
      <c r="E160" s="448"/>
      <c r="F160" s="448"/>
      <c r="G160" s="448"/>
      <c r="H160" s="449"/>
      <c r="I160" s="184">
        <v>142</v>
      </c>
      <c r="J160" s="303">
        <f>SUM(J161:J162)</f>
        <v>0</v>
      </c>
      <c r="K160" s="303">
        <f>SUM(K161:K162)</f>
        <v>0</v>
      </c>
      <c r="L160" t="s" s="304">
        <f>IF(J160&gt;0,IF(K160/J160&gt;=100,"&gt;&gt;100",K160/J160*100),"-")</f>
        <v>2015</v>
      </c>
    </row>
    <row r="161" s="99" customFormat="1" ht="13.65" customHeight="1">
      <c r="B161" s="330">
        <v>191</v>
      </c>
      <c r="C161" t="s" s="447">
        <v>2398</v>
      </c>
      <c r="D161" s="448"/>
      <c r="E161" s="448"/>
      <c r="F161" s="448"/>
      <c r="G161" s="448"/>
      <c r="H161" s="449"/>
      <c r="I161" s="184">
        <v>143</v>
      </c>
      <c r="J161" s="305">
        <v>0</v>
      </c>
      <c r="K161" s="305">
        <v>0</v>
      </c>
      <c r="L161" t="s" s="304">
        <f>IF(J161&gt;0,IF(K161/J161&gt;=100,"&gt;&gt;100",K161/J161*100),"-")</f>
        <v>2015</v>
      </c>
    </row>
    <row r="162" s="99" customFormat="1" ht="13.65" customHeight="1">
      <c r="B162" s="452">
        <v>192</v>
      </c>
      <c r="C162" t="s" s="371">
        <v>2399</v>
      </c>
      <c r="D162" s="453"/>
      <c r="E162" s="453"/>
      <c r="F162" s="453"/>
      <c r="G162" s="453"/>
      <c r="H162" s="454"/>
      <c r="I162" s="180">
        <v>144</v>
      </c>
      <c r="J162" s="322">
        <v>0</v>
      </c>
      <c r="K162" s="322">
        <v>0</v>
      </c>
      <c r="L162" t="s" s="323">
        <f>IF(J162&gt;0,IF(K162/J162&gt;=100,"&gt;&gt;100",K162/J162*100),"-")</f>
        <v>2015</v>
      </c>
    </row>
    <row r="163" s="406" customFormat="1" ht="13.65" customHeight="1">
      <c r="B163" t="s" s="292">
        <v>2400</v>
      </c>
      <c r="C163" s="293"/>
      <c r="D163" s="293"/>
      <c r="E163" s="293"/>
      <c r="F163" s="293"/>
      <c r="G163" s="293"/>
      <c r="H163" s="293"/>
      <c r="I163" s="293"/>
      <c r="J163" s="293"/>
      <c r="K163" s="293"/>
      <c r="L163" s="294"/>
    </row>
    <row r="164" s="99" customFormat="1" ht="13.65" customHeight="1">
      <c r="B164" s="438"/>
      <c r="C164" t="s" s="439">
        <v>2401</v>
      </c>
      <c r="D164" s="440"/>
      <c r="E164" s="440"/>
      <c r="F164" s="440"/>
      <c r="G164" s="440"/>
      <c r="H164" s="441"/>
      <c r="I164" s="176">
        <v>145</v>
      </c>
      <c r="J164" s="299">
        <f>J165+J214</f>
        <v>130523</v>
      </c>
      <c r="K164" s="299">
        <f>K165+K214</f>
        <v>77386</v>
      </c>
      <c r="L164" s="300">
        <f>IF(J164&gt;0,IF(K164/J164&gt;=100,"&gt;&gt;100",K164/J164*100),"-")</f>
        <v>59.2891674264306</v>
      </c>
    </row>
    <row r="165" s="99" customFormat="1" ht="13.65" customHeight="1">
      <c r="B165" s="442">
        <v>2</v>
      </c>
      <c r="C165" t="s" s="443">
        <v>2402</v>
      </c>
      <c r="D165" s="444"/>
      <c r="E165" s="444"/>
      <c r="F165" s="444"/>
      <c r="G165" s="444"/>
      <c r="H165" s="445"/>
      <c r="I165" s="184">
        <v>146</v>
      </c>
      <c r="J165" s="303">
        <f>J166+J193+J201+J209</f>
        <v>121015</v>
      </c>
      <c r="K165" s="303">
        <f>K166+K193+K201+K209</f>
        <v>83319</v>
      </c>
      <c r="L165" s="306">
        <f>IF(J165&gt;0,IF(K165/J165&gt;=100,"&gt;&gt;100",K165/J165*100),"-")</f>
        <v>68.8501425443127</v>
      </c>
    </row>
    <row r="166" s="99" customFormat="1" ht="13.65" customHeight="1">
      <c r="B166" s="330">
        <v>24</v>
      </c>
      <c r="C166" t="s" s="447">
        <v>2403</v>
      </c>
      <c r="D166" s="448"/>
      <c r="E166" s="448"/>
      <c r="F166" s="448"/>
      <c r="G166" s="448"/>
      <c r="H166" s="449"/>
      <c r="I166" s="184">
        <v>147</v>
      </c>
      <c r="J166" s="303">
        <f>J167+J175+J183+J187+J188+J189</f>
        <v>0</v>
      </c>
      <c r="K166" s="303">
        <f>K167+K175+K183+K187+K188+K189</f>
        <v>5933</v>
      </c>
      <c r="L166" t="s" s="304">
        <f>IF(J166&gt;0,IF(K166/J166&gt;=100,"&gt;&gt;100",K166/J166*100),"-")</f>
        <v>2015</v>
      </c>
    </row>
    <row r="167" s="99" customFormat="1" ht="13.65" customHeight="1">
      <c r="B167" s="330">
        <v>241</v>
      </c>
      <c r="C167" t="s" s="447">
        <v>2404</v>
      </c>
      <c r="D167" s="448"/>
      <c r="E167" s="448"/>
      <c r="F167" s="448"/>
      <c r="G167" s="448"/>
      <c r="H167" s="449"/>
      <c r="I167" s="184">
        <v>148</v>
      </c>
      <c r="J167" s="303">
        <f>SUM(J168:J174)</f>
        <v>0</v>
      </c>
      <c r="K167" s="303">
        <f>SUM(K168:K174)</f>
        <v>5825</v>
      </c>
      <c r="L167" t="s" s="304">
        <f>IF(J167&gt;0,IF(K167/J167&gt;=100,"&gt;&gt;100",K167/J167*100),"-")</f>
        <v>2015</v>
      </c>
    </row>
    <row r="168" s="99" customFormat="1" ht="13.65" customHeight="1">
      <c r="B168" s="330">
        <v>2411</v>
      </c>
      <c r="C168" t="s" s="447">
        <v>2405</v>
      </c>
      <c r="D168" s="448"/>
      <c r="E168" s="448"/>
      <c r="F168" s="448"/>
      <c r="G168" s="448"/>
      <c r="H168" s="449"/>
      <c r="I168" s="184">
        <v>149</v>
      </c>
      <c r="J168" s="305">
        <v>0</v>
      </c>
      <c r="K168" s="305">
        <v>4000</v>
      </c>
      <c r="L168" t="s" s="304">
        <f>IF(J168&gt;0,IF(K168/J168&gt;=100,"&gt;&gt;100",K168/J168*100),"-")</f>
        <v>2015</v>
      </c>
    </row>
    <row r="169" s="99" customFormat="1" ht="13.65" customHeight="1">
      <c r="B169" s="330">
        <v>2412</v>
      </c>
      <c r="C169" t="s" s="447">
        <v>2406</v>
      </c>
      <c r="D169" s="448"/>
      <c r="E169" s="448"/>
      <c r="F169" s="448"/>
      <c r="G169" s="448"/>
      <c r="H169" s="449"/>
      <c r="I169" s="184">
        <v>150</v>
      </c>
      <c r="J169" s="305">
        <v>0</v>
      </c>
      <c r="K169" s="305">
        <v>0</v>
      </c>
      <c r="L169" t="s" s="304">
        <f>IF(J169&gt;0,IF(K169/J169&gt;=100,"&gt;&gt;100",K169/J169*100),"-")</f>
        <v>2015</v>
      </c>
    </row>
    <row r="170" s="99" customFormat="1" ht="13.65" customHeight="1">
      <c r="B170" s="330">
        <v>2413</v>
      </c>
      <c r="C170" t="s" s="447">
        <v>2407</v>
      </c>
      <c r="D170" s="448"/>
      <c r="E170" s="448"/>
      <c r="F170" s="448"/>
      <c r="G170" s="448"/>
      <c r="H170" s="449"/>
      <c r="I170" s="184">
        <v>151</v>
      </c>
      <c r="J170" s="305">
        <v>0</v>
      </c>
      <c r="K170" s="305">
        <v>0</v>
      </c>
      <c r="L170" t="s" s="304">
        <f>IF(J170&gt;0,IF(K170/J170&gt;=100,"&gt;&gt;100",K170/J170*100),"-")</f>
        <v>2015</v>
      </c>
    </row>
    <row r="171" s="99" customFormat="1" ht="13.65" customHeight="1">
      <c r="B171" s="330">
        <v>2414</v>
      </c>
      <c r="C171" t="s" s="447">
        <v>2408</v>
      </c>
      <c r="D171" s="448"/>
      <c r="E171" s="448"/>
      <c r="F171" s="448"/>
      <c r="G171" s="448"/>
      <c r="H171" s="449"/>
      <c r="I171" s="184">
        <v>152</v>
      </c>
      <c r="J171" s="305">
        <v>0</v>
      </c>
      <c r="K171" s="305">
        <v>0</v>
      </c>
      <c r="L171" t="s" s="304">
        <f>IF(J171&gt;0,IF(K171/J171&gt;=100,"&gt;&gt;100",K171/J171*100),"-")</f>
        <v>2015</v>
      </c>
    </row>
    <row r="172" s="99" customFormat="1" ht="13.65" customHeight="1">
      <c r="B172" s="330">
        <v>2415</v>
      </c>
      <c r="C172" t="s" s="447">
        <v>2409</v>
      </c>
      <c r="D172" s="448"/>
      <c r="E172" s="448"/>
      <c r="F172" s="448"/>
      <c r="G172" s="448"/>
      <c r="H172" s="449"/>
      <c r="I172" s="184">
        <v>153</v>
      </c>
      <c r="J172" s="305">
        <v>0</v>
      </c>
      <c r="K172" s="305">
        <v>1000</v>
      </c>
      <c r="L172" t="s" s="304">
        <f>IF(J172&gt;0,IF(K172/J172&gt;=100,"&gt;&gt;100",K172/J172*100),"-")</f>
        <v>2015</v>
      </c>
    </row>
    <row r="173" s="99" customFormat="1" ht="13.65" customHeight="1">
      <c r="B173" s="330">
        <v>2416</v>
      </c>
      <c r="C173" t="s" s="447">
        <v>2410</v>
      </c>
      <c r="D173" s="448"/>
      <c r="E173" s="448"/>
      <c r="F173" s="448"/>
      <c r="G173" s="448"/>
      <c r="H173" s="449"/>
      <c r="I173" s="184">
        <v>154</v>
      </c>
      <c r="J173" s="305">
        <v>0</v>
      </c>
      <c r="K173" s="305">
        <v>825</v>
      </c>
      <c r="L173" t="s" s="304">
        <f>IF(J173&gt;0,IF(K173/J173&gt;=100,"&gt;&gt;100",K173/J173*100),"-")</f>
        <v>2015</v>
      </c>
    </row>
    <row r="174" s="99" customFormat="1" ht="13.65" customHeight="1">
      <c r="B174" s="330">
        <v>2417</v>
      </c>
      <c r="C174" t="s" s="447">
        <v>2411</v>
      </c>
      <c r="D174" s="448"/>
      <c r="E174" s="448"/>
      <c r="F174" s="448"/>
      <c r="G174" s="448"/>
      <c r="H174" s="449"/>
      <c r="I174" s="184">
        <v>155</v>
      </c>
      <c r="J174" s="305">
        <v>0</v>
      </c>
      <c r="K174" s="305">
        <v>0</v>
      </c>
      <c r="L174" t="s" s="304">
        <f>IF(J174&gt;0,IF(K174/J174&gt;=100,"&gt;&gt;100",K174/J174*100),"-")</f>
        <v>2015</v>
      </c>
    </row>
    <row r="175" s="99" customFormat="1" ht="13.65" customHeight="1">
      <c r="B175" s="330">
        <v>242</v>
      </c>
      <c r="C175" t="s" s="447">
        <v>2412</v>
      </c>
      <c r="D175" s="448"/>
      <c r="E175" s="448"/>
      <c r="F175" s="448"/>
      <c r="G175" s="448"/>
      <c r="H175" s="449"/>
      <c r="I175" s="184">
        <v>156</v>
      </c>
      <c r="J175" s="303">
        <f>SUM(J176:J182)</f>
        <v>0</v>
      </c>
      <c r="K175" s="303">
        <f>SUM(K176:K182)</f>
        <v>64</v>
      </c>
      <c r="L175" t="s" s="304">
        <f>IF(J175&gt;0,IF(K175/J175&gt;=100,"&gt;&gt;100",K175/J175*100),"-")</f>
        <v>2015</v>
      </c>
    </row>
    <row r="176" s="99" customFormat="1" ht="13.65" customHeight="1">
      <c r="B176" s="330">
        <v>2421</v>
      </c>
      <c r="C176" t="s" s="447">
        <v>2413</v>
      </c>
      <c r="D176" s="448"/>
      <c r="E176" s="448"/>
      <c r="F176" s="448"/>
      <c r="G176" s="448"/>
      <c r="H176" s="449"/>
      <c r="I176" s="184">
        <v>157</v>
      </c>
      <c r="J176" s="305">
        <v>0</v>
      </c>
      <c r="K176" s="305">
        <v>0</v>
      </c>
      <c r="L176" t="s" s="304">
        <f>IF(J176&gt;0,IF(K176/J176&gt;=100,"&gt;&gt;100",K176/J176*100),"-")</f>
        <v>2015</v>
      </c>
    </row>
    <row r="177" s="99" customFormat="1" ht="13.65" customHeight="1">
      <c r="B177" s="330">
        <v>2422</v>
      </c>
      <c r="C177" t="s" s="447">
        <v>2414</v>
      </c>
      <c r="D177" s="448"/>
      <c r="E177" s="448"/>
      <c r="F177" s="448"/>
      <c r="G177" s="448"/>
      <c r="H177" s="449"/>
      <c r="I177" s="184">
        <v>158</v>
      </c>
      <c r="J177" s="305">
        <v>0</v>
      </c>
      <c r="K177" s="305">
        <v>0</v>
      </c>
      <c r="L177" t="s" s="304">
        <f>IF(J177&gt;0,IF(K177/J177&gt;=100,"&gt;&gt;100",K177/J177*100),"-")</f>
        <v>2015</v>
      </c>
    </row>
    <row r="178" s="99" customFormat="1" ht="13.65" customHeight="1">
      <c r="B178" s="330">
        <v>2423</v>
      </c>
      <c r="C178" t="s" s="447">
        <v>2415</v>
      </c>
      <c r="D178" s="448"/>
      <c r="E178" s="448"/>
      <c r="F178" s="448"/>
      <c r="G178" s="448"/>
      <c r="H178" s="449"/>
      <c r="I178" s="184">
        <v>159</v>
      </c>
      <c r="J178" s="305">
        <v>0</v>
      </c>
      <c r="K178" s="305">
        <v>0</v>
      </c>
      <c r="L178" t="s" s="304">
        <f>IF(J178&gt;0,IF(K178/J178&gt;=100,"&gt;&gt;100",K178/J178*100),"-")</f>
        <v>2015</v>
      </c>
    </row>
    <row r="179" s="99" customFormat="1" ht="13.65" customHeight="1">
      <c r="B179" s="330">
        <v>2424</v>
      </c>
      <c r="C179" t="s" s="447">
        <v>2416</v>
      </c>
      <c r="D179" s="448"/>
      <c r="E179" s="448"/>
      <c r="F179" s="448"/>
      <c r="G179" s="448"/>
      <c r="H179" s="449"/>
      <c r="I179" s="184">
        <v>160</v>
      </c>
      <c r="J179" s="305">
        <v>0</v>
      </c>
      <c r="K179" s="305">
        <v>0</v>
      </c>
      <c r="L179" t="s" s="304">
        <f>IF(J179&gt;0,IF(K179/J179&gt;=100,"&gt;&gt;100",K179/J179*100),"-")</f>
        <v>2015</v>
      </c>
    </row>
    <row r="180" s="99" customFormat="1" ht="13.65" customHeight="1">
      <c r="B180" s="330">
        <v>2425</v>
      </c>
      <c r="C180" t="s" s="447">
        <v>2417</v>
      </c>
      <c r="D180" s="448"/>
      <c r="E180" s="448"/>
      <c r="F180" s="448"/>
      <c r="G180" s="448"/>
      <c r="H180" s="449"/>
      <c r="I180" s="184">
        <v>161</v>
      </c>
      <c r="J180" s="305">
        <v>0</v>
      </c>
      <c r="K180" s="305">
        <v>64</v>
      </c>
      <c r="L180" t="s" s="304">
        <f>IF(J180&gt;0,IF(K180/J180&gt;=100,"&gt;&gt;100",K180/J180*100),"-")</f>
        <v>2015</v>
      </c>
    </row>
    <row r="181" s="99" customFormat="1" ht="13.65" customHeight="1">
      <c r="B181" s="330">
        <v>2426</v>
      </c>
      <c r="C181" t="s" s="447">
        <v>2418</v>
      </c>
      <c r="D181" s="448"/>
      <c r="E181" s="448"/>
      <c r="F181" s="448"/>
      <c r="G181" s="448"/>
      <c r="H181" s="449"/>
      <c r="I181" s="184">
        <v>162</v>
      </c>
      <c r="J181" s="305">
        <v>0</v>
      </c>
      <c r="K181" s="305">
        <v>0</v>
      </c>
      <c r="L181" t="s" s="304">
        <f>IF(J181&gt;0,IF(K181/J181&gt;=100,"&gt;&gt;100",K181/J181*100),"-")</f>
        <v>2015</v>
      </c>
    </row>
    <row r="182" s="99" customFormat="1" ht="13.65" customHeight="1">
      <c r="B182" s="330">
        <v>2429</v>
      </c>
      <c r="C182" t="s" s="447">
        <v>2419</v>
      </c>
      <c r="D182" s="448"/>
      <c r="E182" s="448"/>
      <c r="F182" s="448"/>
      <c r="G182" s="448"/>
      <c r="H182" s="449"/>
      <c r="I182" s="184">
        <v>163</v>
      </c>
      <c r="J182" s="305">
        <v>0</v>
      </c>
      <c r="K182" s="305">
        <v>0</v>
      </c>
      <c r="L182" t="s" s="304">
        <f>IF(J182&gt;0,IF(K182/J182&gt;=100,"&gt;&gt;100",K182/J182*100),"-")</f>
        <v>2015</v>
      </c>
    </row>
    <row r="183" s="99" customFormat="1" ht="13.65" customHeight="1">
      <c r="B183" s="330">
        <v>244</v>
      </c>
      <c r="C183" t="s" s="447">
        <v>2420</v>
      </c>
      <c r="D183" s="448"/>
      <c r="E183" s="448"/>
      <c r="F183" s="448"/>
      <c r="G183" s="448"/>
      <c r="H183" s="449"/>
      <c r="I183" s="184">
        <v>164</v>
      </c>
      <c r="J183" s="303">
        <f>SUM(J184:J186)</f>
        <v>0</v>
      </c>
      <c r="K183" s="303">
        <f>SUM(K184:K186)</f>
        <v>0</v>
      </c>
      <c r="L183" t="s" s="304">
        <f>IF(J183&gt;0,IF(K183/J183&gt;=100,"&gt;&gt;100",K183/J183*100),"-")</f>
        <v>2015</v>
      </c>
    </row>
    <row r="184" s="99" customFormat="1" ht="13.65" customHeight="1">
      <c r="B184" s="330">
        <v>2441</v>
      </c>
      <c r="C184" t="s" s="447">
        <v>2421</v>
      </c>
      <c r="D184" s="448"/>
      <c r="E184" s="448"/>
      <c r="F184" s="448"/>
      <c r="G184" s="448"/>
      <c r="H184" s="449"/>
      <c r="I184" s="184">
        <v>165</v>
      </c>
      <c r="J184" s="305">
        <v>0</v>
      </c>
      <c r="K184" s="305">
        <v>0</v>
      </c>
      <c r="L184" t="s" s="304">
        <f>IF(J184&gt;0,IF(K184/J184&gt;=100,"&gt;&gt;100",K184/J184*100),"-")</f>
        <v>2015</v>
      </c>
    </row>
    <row r="185" s="99" customFormat="1" ht="13.65" customHeight="1">
      <c r="B185" s="330">
        <v>2442</v>
      </c>
      <c r="C185" t="s" s="447">
        <v>2422</v>
      </c>
      <c r="D185" s="448"/>
      <c r="E185" s="448"/>
      <c r="F185" s="448"/>
      <c r="G185" s="448"/>
      <c r="H185" s="449"/>
      <c r="I185" s="184">
        <v>166</v>
      </c>
      <c r="J185" s="305">
        <v>0</v>
      </c>
      <c r="K185" s="305">
        <v>0</v>
      </c>
      <c r="L185" t="s" s="304">
        <f>IF(J185&gt;0,IF(K185/J185&gt;=100,"&gt;&gt;100",K185/J185*100),"-")</f>
        <v>2015</v>
      </c>
    </row>
    <row r="186" s="99" customFormat="1" ht="13.65" customHeight="1">
      <c r="B186" s="330">
        <v>2443</v>
      </c>
      <c r="C186" t="s" s="447">
        <v>2423</v>
      </c>
      <c r="D186" s="448"/>
      <c r="E186" s="448"/>
      <c r="F186" s="448"/>
      <c r="G186" s="448"/>
      <c r="H186" s="449"/>
      <c r="I186" s="184">
        <v>167</v>
      </c>
      <c r="J186" s="305">
        <v>0</v>
      </c>
      <c r="K186" s="305">
        <v>0</v>
      </c>
      <c r="L186" t="s" s="304">
        <f>IF(J186&gt;0,IF(K186/J186&gt;=100,"&gt;&gt;100",K186/J186*100),"-")</f>
        <v>2015</v>
      </c>
    </row>
    <row r="187" s="99" customFormat="1" ht="13.65" customHeight="1">
      <c r="B187" s="330">
        <v>245</v>
      </c>
      <c r="C187" t="s" s="447">
        <v>2424</v>
      </c>
      <c r="D187" s="448"/>
      <c r="E187" s="448"/>
      <c r="F187" s="448"/>
      <c r="G187" s="448"/>
      <c r="H187" s="449"/>
      <c r="I187" s="184">
        <v>168</v>
      </c>
      <c r="J187" s="305">
        <v>0</v>
      </c>
      <c r="K187" s="305">
        <v>0</v>
      </c>
      <c r="L187" t="s" s="304">
        <f>IF(J187&gt;0,IF(K187/J187&gt;=100,"&gt;&gt;100",K187/J187*100),"-")</f>
        <v>2015</v>
      </c>
    </row>
    <row r="188" s="99" customFormat="1" ht="13.65" customHeight="1">
      <c r="B188" s="330">
        <v>246</v>
      </c>
      <c r="C188" t="s" s="447">
        <v>2425</v>
      </c>
      <c r="D188" s="448"/>
      <c r="E188" s="448"/>
      <c r="F188" s="448"/>
      <c r="G188" s="448"/>
      <c r="H188" s="449"/>
      <c r="I188" s="184">
        <v>169</v>
      </c>
      <c r="J188" s="305">
        <v>0</v>
      </c>
      <c r="K188" s="305">
        <v>0</v>
      </c>
      <c r="L188" t="s" s="304">
        <f>IF(J188&gt;0,IF(K188/J188&gt;=100,"&gt;&gt;100",K188/J188*100),"-")</f>
        <v>2015</v>
      </c>
    </row>
    <row r="189" s="99" customFormat="1" ht="13.65" customHeight="1">
      <c r="B189" s="330">
        <v>249</v>
      </c>
      <c r="C189" t="s" s="447">
        <v>2426</v>
      </c>
      <c r="D189" s="448"/>
      <c r="E189" s="448"/>
      <c r="F189" s="448"/>
      <c r="G189" s="448"/>
      <c r="H189" s="449"/>
      <c r="I189" s="184">
        <v>170</v>
      </c>
      <c r="J189" s="303">
        <f>SUM(J190:J192)</f>
        <v>0</v>
      </c>
      <c r="K189" s="303">
        <f>SUM(K190:K192)</f>
        <v>44</v>
      </c>
      <c r="L189" t="s" s="304">
        <f>IF(J189&gt;0,IF(K189/J189&gt;=100,"&gt;&gt;100",K189/J189*100),"-")</f>
        <v>2015</v>
      </c>
    </row>
    <row r="190" s="99" customFormat="1" ht="13.65" customHeight="1">
      <c r="B190" s="330">
        <v>2491</v>
      </c>
      <c r="C190" t="s" s="447">
        <v>2427</v>
      </c>
      <c r="D190" s="448"/>
      <c r="E190" s="448"/>
      <c r="F190" s="448"/>
      <c r="G190" s="448"/>
      <c r="H190" s="449"/>
      <c r="I190" s="184">
        <v>171</v>
      </c>
      <c r="J190" s="305">
        <v>0</v>
      </c>
      <c r="K190" s="305">
        <v>0</v>
      </c>
      <c r="L190" t="s" s="304">
        <f>IF(J190&gt;0,IF(K190/J190&gt;=100,"&gt;&gt;100",K190/J190*100),"-")</f>
        <v>2015</v>
      </c>
    </row>
    <row r="191" s="99" customFormat="1" ht="13.65" customHeight="1">
      <c r="B191" s="330">
        <v>2492</v>
      </c>
      <c r="C191" t="s" s="447">
        <v>2428</v>
      </c>
      <c r="D191" s="448"/>
      <c r="E191" s="448"/>
      <c r="F191" s="448"/>
      <c r="G191" s="448"/>
      <c r="H191" s="449"/>
      <c r="I191" s="184">
        <v>172</v>
      </c>
      <c r="J191" s="305">
        <v>0</v>
      </c>
      <c r="K191" s="305">
        <v>44</v>
      </c>
      <c r="L191" t="s" s="304">
        <f>IF(J191&gt;0,IF(K191/J191&gt;=100,"&gt;&gt;100",K191/J191*100),"-")</f>
        <v>2015</v>
      </c>
    </row>
    <row r="192" s="99" customFormat="1" ht="13.65" customHeight="1">
      <c r="B192" s="330">
        <v>2493</v>
      </c>
      <c r="C192" t="s" s="455">
        <v>2429</v>
      </c>
      <c r="D192" s="456"/>
      <c r="E192" s="456"/>
      <c r="F192" s="456"/>
      <c r="G192" s="456"/>
      <c r="H192" s="457"/>
      <c r="I192" s="184">
        <v>173</v>
      </c>
      <c r="J192" s="305">
        <v>0</v>
      </c>
      <c r="K192" s="305">
        <v>0</v>
      </c>
      <c r="L192" t="s" s="304">
        <f>IF(J192&gt;0,IF(K192/J192&gt;=100,"&gt;&gt;100",K192/J192*100),"-")</f>
        <v>2015</v>
      </c>
    </row>
    <row r="193" s="99" customFormat="1" ht="13.65" customHeight="1">
      <c r="B193" s="330">
        <v>25</v>
      </c>
      <c r="C193" t="s" s="447">
        <v>2430</v>
      </c>
      <c r="D193" s="448"/>
      <c r="E193" s="448"/>
      <c r="F193" s="448"/>
      <c r="G193" s="448"/>
      <c r="H193" s="449"/>
      <c r="I193" s="184">
        <v>174</v>
      </c>
      <c r="J193" s="303">
        <f>J194+J197-J200</f>
        <v>0</v>
      </c>
      <c r="K193" s="303">
        <f>K194+K197-K200</f>
        <v>0</v>
      </c>
      <c r="L193" t="s" s="304">
        <f>IF(J193&gt;0,IF(K193/J193&gt;=100,"&gt;&gt;100",K193/J193*100),"-")</f>
        <v>2015</v>
      </c>
    </row>
    <row r="194" s="99" customFormat="1" ht="13.65" customHeight="1">
      <c r="B194" s="330">
        <v>251</v>
      </c>
      <c r="C194" t="s" s="447">
        <v>2431</v>
      </c>
      <c r="D194" s="448"/>
      <c r="E194" s="448"/>
      <c r="F194" s="448"/>
      <c r="G194" s="448"/>
      <c r="H194" s="449"/>
      <c r="I194" s="184">
        <v>175</v>
      </c>
      <c r="J194" s="303">
        <f>SUM(J195:J196)</f>
        <v>0</v>
      </c>
      <c r="K194" s="303">
        <f>SUM(K195:K196)</f>
        <v>0</v>
      </c>
      <c r="L194" t="s" s="304">
        <f>IF(J194&gt;0,IF(K194/J194&gt;=100,"&gt;&gt;100",K194/J194*100),"-")</f>
        <v>2015</v>
      </c>
    </row>
    <row r="195" s="99" customFormat="1" ht="13.65" customHeight="1">
      <c r="B195" s="330">
        <v>2511</v>
      </c>
      <c r="C195" t="s" s="447">
        <v>2432</v>
      </c>
      <c r="D195" s="448"/>
      <c r="E195" s="448"/>
      <c r="F195" s="448"/>
      <c r="G195" s="448"/>
      <c r="H195" s="449"/>
      <c r="I195" s="184">
        <v>176</v>
      </c>
      <c r="J195" s="305">
        <v>0</v>
      </c>
      <c r="K195" s="305">
        <v>0</v>
      </c>
      <c r="L195" t="s" s="304">
        <f>IF(J195&gt;0,IF(K195/J195&gt;=100,"&gt;&gt;100",K195/J195*100),"-")</f>
        <v>2015</v>
      </c>
    </row>
    <row r="196" s="99" customFormat="1" ht="13.65" customHeight="1">
      <c r="B196" s="330">
        <v>2512</v>
      </c>
      <c r="C196" t="s" s="447">
        <v>2433</v>
      </c>
      <c r="D196" s="448"/>
      <c r="E196" s="448"/>
      <c r="F196" s="448"/>
      <c r="G196" s="448"/>
      <c r="H196" s="449"/>
      <c r="I196" s="184">
        <v>177</v>
      </c>
      <c r="J196" s="305">
        <v>0</v>
      </c>
      <c r="K196" s="305">
        <v>0</v>
      </c>
      <c r="L196" t="s" s="304">
        <f>IF(J196&gt;0,IF(K196/J196&gt;=100,"&gt;&gt;100",K196/J196*100),"-")</f>
        <v>2015</v>
      </c>
    </row>
    <row r="197" s="99" customFormat="1" ht="13.65" customHeight="1">
      <c r="B197" s="330">
        <v>252</v>
      </c>
      <c r="C197" t="s" s="447">
        <v>2434</v>
      </c>
      <c r="D197" s="448"/>
      <c r="E197" s="448"/>
      <c r="F197" s="448"/>
      <c r="G197" s="448"/>
      <c r="H197" s="449"/>
      <c r="I197" s="184">
        <v>178</v>
      </c>
      <c r="J197" s="303">
        <f>SUM(J198:J199)</f>
        <v>0</v>
      </c>
      <c r="K197" s="303">
        <f>SUM(K198:K199)</f>
        <v>0</v>
      </c>
      <c r="L197" t="s" s="304">
        <f>IF(J197&gt;0,IF(K197/J197&gt;=100,"&gt;&gt;100",K197/J197*100),"-")</f>
        <v>2015</v>
      </c>
    </row>
    <row r="198" s="99" customFormat="1" ht="13.65" customHeight="1">
      <c r="B198" s="330">
        <v>2521</v>
      </c>
      <c r="C198" t="s" s="447">
        <v>2435</v>
      </c>
      <c r="D198" s="448"/>
      <c r="E198" s="448"/>
      <c r="F198" s="448"/>
      <c r="G198" s="448"/>
      <c r="H198" s="449"/>
      <c r="I198" s="184">
        <v>179</v>
      </c>
      <c r="J198" s="305">
        <v>0</v>
      </c>
      <c r="K198" s="305">
        <v>0</v>
      </c>
      <c r="L198" t="s" s="304">
        <f>IF(J198&gt;0,IF(K198/J198&gt;=100,"&gt;&gt;100",K198/J198*100),"-")</f>
        <v>2015</v>
      </c>
    </row>
    <row r="199" s="99" customFormat="1" ht="13.65" customHeight="1">
      <c r="B199" s="330">
        <v>2522</v>
      </c>
      <c r="C199" t="s" s="447">
        <v>2436</v>
      </c>
      <c r="D199" s="448"/>
      <c r="E199" s="448"/>
      <c r="F199" s="448"/>
      <c r="G199" s="448"/>
      <c r="H199" s="449"/>
      <c r="I199" s="184">
        <v>180</v>
      </c>
      <c r="J199" s="305">
        <v>0</v>
      </c>
      <c r="K199" s="305">
        <v>0</v>
      </c>
      <c r="L199" t="s" s="304">
        <f>IF(J199&gt;0,IF(K199/J199&gt;=100,"&gt;&gt;100",K199/J199*100),"-")</f>
        <v>2015</v>
      </c>
    </row>
    <row r="200" s="99" customFormat="1" ht="13.65" customHeight="1">
      <c r="B200" s="330">
        <v>259</v>
      </c>
      <c r="C200" t="s" s="447">
        <v>2437</v>
      </c>
      <c r="D200" s="448"/>
      <c r="E200" s="448"/>
      <c r="F200" s="448"/>
      <c r="G200" s="448"/>
      <c r="H200" s="449"/>
      <c r="I200" s="184">
        <v>181</v>
      </c>
      <c r="J200" s="305">
        <v>0</v>
      </c>
      <c r="K200" s="305">
        <v>0</v>
      </c>
      <c r="L200" t="s" s="304">
        <f>IF(J200&gt;0,IF(K200/J200&gt;=100,"&gt;&gt;100",K200/J200*100),"-")</f>
        <v>2015</v>
      </c>
    </row>
    <row r="201" s="99" customFormat="1" ht="13.65" customHeight="1">
      <c r="B201" s="330">
        <v>26</v>
      </c>
      <c r="C201" t="s" s="447">
        <v>2438</v>
      </c>
      <c r="D201" s="448"/>
      <c r="E201" s="448"/>
      <c r="F201" s="448"/>
      <c r="G201" s="448"/>
      <c r="H201" s="449"/>
      <c r="I201" s="184">
        <v>182</v>
      </c>
      <c r="J201" s="303">
        <f>J202+J205-J208</f>
        <v>0</v>
      </c>
      <c r="K201" s="303">
        <f>K202+K205-K208</f>
        <v>0</v>
      </c>
      <c r="L201" t="s" s="304">
        <f>IF(J201&gt;0,IF(K201/J201&gt;=100,"&gt;&gt;100",K201/J201*100),"-")</f>
        <v>2015</v>
      </c>
    </row>
    <row r="202" s="99" customFormat="1" ht="13.65" customHeight="1">
      <c r="B202" s="330">
        <v>261</v>
      </c>
      <c r="C202" t="s" s="447">
        <v>2439</v>
      </c>
      <c r="D202" s="448"/>
      <c r="E202" s="448"/>
      <c r="F202" s="448"/>
      <c r="G202" s="448"/>
      <c r="H202" s="449"/>
      <c r="I202" s="184">
        <v>183</v>
      </c>
      <c r="J202" s="303">
        <f>SUM(J203:J204)</f>
        <v>0</v>
      </c>
      <c r="K202" s="303">
        <f>SUM(K203:K204)</f>
        <v>0</v>
      </c>
      <c r="L202" t="s" s="304">
        <f>IF(J202&gt;0,IF(K202/J202&gt;=100,"&gt;&gt;100",K202/J202*100),"-")</f>
        <v>2015</v>
      </c>
    </row>
    <row r="203" s="99" customFormat="1" ht="13.65" customHeight="1">
      <c r="B203" s="330">
        <v>2611</v>
      </c>
      <c r="C203" t="s" s="447">
        <v>2440</v>
      </c>
      <c r="D203" s="448"/>
      <c r="E203" s="448"/>
      <c r="F203" s="448"/>
      <c r="G203" s="448"/>
      <c r="H203" s="449"/>
      <c r="I203" s="184">
        <v>184</v>
      </c>
      <c r="J203" s="305">
        <v>0</v>
      </c>
      <c r="K203" s="305">
        <v>0</v>
      </c>
      <c r="L203" t="s" s="304">
        <f>IF(J203&gt;0,IF(K203/J203&gt;=100,"&gt;&gt;100",K203/J203*100),"-")</f>
        <v>2015</v>
      </c>
    </row>
    <row r="204" s="99" customFormat="1" ht="13.65" customHeight="1">
      <c r="B204" s="330">
        <v>2612</v>
      </c>
      <c r="C204" t="s" s="447">
        <v>2441</v>
      </c>
      <c r="D204" s="448"/>
      <c r="E204" s="448"/>
      <c r="F204" s="448"/>
      <c r="G204" s="448"/>
      <c r="H204" s="449"/>
      <c r="I204" s="184">
        <v>185</v>
      </c>
      <c r="J204" s="305">
        <v>0</v>
      </c>
      <c r="K204" s="305">
        <v>0</v>
      </c>
      <c r="L204" t="s" s="304">
        <f>IF(J204&gt;0,IF(K204/J204&gt;=100,"&gt;&gt;100",K204/J204*100),"-")</f>
        <v>2015</v>
      </c>
    </row>
    <row r="205" s="99" customFormat="1" ht="13.65" customHeight="1">
      <c r="B205" s="330">
        <v>262</v>
      </c>
      <c r="C205" t="s" s="447">
        <v>2442</v>
      </c>
      <c r="D205" s="448"/>
      <c r="E205" s="448"/>
      <c r="F205" s="448"/>
      <c r="G205" s="448"/>
      <c r="H205" s="449"/>
      <c r="I205" s="184">
        <v>186</v>
      </c>
      <c r="J205" s="303">
        <f>SUM(J206:J207)</f>
        <v>0</v>
      </c>
      <c r="K205" s="303">
        <f>SUM(K206:K207)</f>
        <v>0</v>
      </c>
      <c r="L205" t="s" s="304">
        <f>IF(J205&gt;0,IF(K205/J205&gt;=100,"&gt;&gt;100",K205/J205*100),"-")</f>
        <v>2015</v>
      </c>
    </row>
    <row r="206" s="99" customFormat="1" ht="13.65" customHeight="1">
      <c r="B206" s="330">
        <v>2621</v>
      </c>
      <c r="C206" t="s" s="447">
        <v>2443</v>
      </c>
      <c r="D206" s="448"/>
      <c r="E206" s="448"/>
      <c r="F206" s="448"/>
      <c r="G206" s="448"/>
      <c r="H206" s="449"/>
      <c r="I206" s="184">
        <v>187</v>
      </c>
      <c r="J206" s="305">
        <v>0</v>
      </c>
      <c r="K206" s="305">
        <v>0</v>
      </c>
      <c r="L206" t="s" s="304">
        <f>IF(J206&gt;0,IF(K206/J206&gt;=100,"&gt;&gt;100",K206/J206*100),"-")</f>
        <v>2015</v>
      </c>
    </row>
    <row r="207" s="99" customFormat="1" ht="13.65" customHeight="1">
      <c r="B207" s="330">
        <v>2622</v>
      </c>
      <c r="C207" t="s" s="447">
        <v>2444</v>
      </c>
      <c r="D207" s="448"/>
      <c r="E207" s="448"/>
      <c r="F207" s="448"/>
      <c r="G207" s="448"/>
      <c r="H207" s="449"/>
      <c r="I207" s="184">
        <v>188</v>
      </c>
      <c r="J207" s="305">
        <v>0</v>
      </c>
      <c r="K207" s="305">
        <v>0</v>
      </c>
      <c r="L207" t="s" s="304">
        <f>IF(J207&gt;0,IF(K207/J207&gt;=100,"&gt;&gt;100",K207/J207*100),"-")</f>
        <v>2015</v>
      </c>
    </row>
    <row r="208" s="99" customFormat="1" ht="13.65" customHeight="1">
      <c r="B208" s="330">
        <v>269</v>
      </c>
      <c r="C208" t="s" s="447">
        <v>2445</v>
      </c>
      <c r="D208" s="448"/>
      <c r="E208" s="448"/>
      <c r="F208" s="448"/>
      <c r="G208" s="448"/>
      <c r="H208" s="449"/>
      <c r="I208" s="184">
        <v>189</v>
      </c>
      <c r="J208" s="305">
        <v>0</v>
      </c>
      <c r="K208" s="305">
        <v>0</v>
      </c>
      <c r="L208" t="s" s="304">
        <f>IF(J208&gt;0,IF(K208/J208&gt;=100,"&gt;&gt;100",K208/J208*100),"-")</f>
        <v>2015</v>
      </c>
    </row>
    <row r="209" s="99" customFormat="1" ht="13.65" customHeight="1">
      <c r="B209" s="330">
        <v>29</v>
      </c>
      <c r="C209" t="s" s="447">
        <v>2446</v>
      </c>
      <c r="D209" s="448"/>
      <c r="E209" s="448"/>
      <c r="F209" s="448"/>
      <c r="G209" s="448"/>
      <c r="H209" s="449"/>
      <c r="I209" s="184">
        <v>190</v>
      </c>
      <c r="J209" s="303">
        <f>SUM(J210:J211)</f>
        <v>121015</v>
      </c>
      <c r="K209" s="303">
        <f>SUM(K210:K211)</f>
        <v>77386</v>
      </c>
      <c r="L209" s="306">
        <f>IF(J209&gt;0,IF(K209/J209&gt;=100,"&gt;&gt;100",K209/J209*100),"-")</f>
        <v>63.9474445316696</v>
      </c>
    </row>
    <row r="210" s="99" customFormat="1" ht="13.65" customHeight="1">
      <c r="B210" s="330">
        <v>291</v>
      </c>
      <c r="C210" t="s" s="447">
        <v>2447</v>
      </c>
      <c r="D210" s="448"/>
      <c r="E210" s="448"/>
      <c r="F210" s="448"/>
      <c r="G210" s="448"/>
      <c r="H210" s="449"/>
      <c r="I210" s="184">
        <v>191</v>
      </c>
      <c r="J210" s="305">
        <v>0</v>
      </c>
      <c r="K210" s="305">
        <v>0</v>
      </c>
      <c r="L210" t="s" s="304">
        <f>IF(J210&gt;0,IF(K210/J210&gt;=100,"&gt;&gt;100",K210/J210*100),"-")</f>
        <v>2015</v>
      </c>
    </row>
    <row r="211" s="99" customFormat="1" ht="13.65" customHeight="1">
      <c r="B211" s="330">
        <v>292</v>
      </c>
      <c r="C211" t="s" s="447">
        <v>2448</v>
      </c>
      <c r="D211" s="448"/>
      <c r="E211" s="448"/>
      <c r="F211" s="448"/>
      <c r="G211" s="448"/>
      <c r="H211" s="449"/>
      <c r="I211" s="184">
        <v>192</v>
      </c>
      <c r="J211" s="303">
        <f>SUM(J212:J213)</f>
        <v>121015</v>
      </c>
      <c r="K211" s="303">
        <f>SUM(K212:K213)</f>
        <v>77386</v>
      </c>
      <c r="L211" s="306">
        <f>IF(J211&gt;0,IF(K211/J211&gt;=100,"&gt;&gt;100",K211/J211*100),"-")</f>
        <v>63.9474445316696</v>
      </c>
    </row>
    <row r="212" s="99" customFormat="1" ht="13.65" customHeight="1">
      <c r="B212" s="330">
        <v>2921</v>
      </c>
      <c r="C212" t="s" s="447">
        <v>2449</v>
      </c>
      <c r="D212" s="448"/>
      <c r="E212" s="448"/>
      <c r="F212" s="448"/>
      <c r="G212" s="448"/>
      <c r="H212" s="449"/>
      <c r="I212" s="184">
        <v>193</v>
      </c>
      <c r="J212" s="305">
        <v>0</v>
      </c>
      <c r="K212" s="305">
        <v>0</v>
      </c>
      <c r="L212" t="s" s="304">
        <f>IF(J212&gt;0,IF(K212/J212&gt;=100,"&gt;&gt;100",K212/J212*100),"-")</f>
        <v>2015</v>
      </c>
    </row>
    <row r="213" s="99" customFormat="1" ht="13.65" customHeight="1">
      <c r="B213" s="330">
        <v>2922</v>
      </c>
      <c r="C213" t="s" s="447">
        <v>2450</v>
      </c>
      <c r="D213" s="448"/>
      <c r="E213" s="448"/>
      <c r="F213" s="448"/>
      <c r="G213" s="448"/>
      <c r="H213" s="449"/>
      <c r="I213" s="184">
        <v>194</v>
      </c>
      <c r="J213" s="305">
        <v>121015</v>
      </c>
      <c r="K213" s="305">
        <v>77386</v>
      </c>
      <c r="L213" s="306">
        <f>IF(J213&gt;0,IF(K213/J213&gt;=100,"&gt;&gt;100",K213/J213*100),"-")</f>
        <v>63.9474445316696</v>
      </c>
    </row>
    <row r="214" s="99" customFormat="1" ht="13.65" customHeight="1">
      <c r="B214" s="442">
        <v>5</v>
      </c>
      <c r="C214" t="s" s="443">
        <v>2451</v>
      </c>
      <c r="D214" s="444"/>
      <c r="E214" s="444"/>
      <c r="F214" s="444"/>
      <c r="G214" s="444"/>
      <c r="H214" s="445"/>
      <c r="I214" s="184">
        <v>195</v>
      </c>
      <c r="J214" s="303">
        <f>J215+J218-J219</f>
        <v>9508</v>
      </c>
      <c r="K214" s="303">
        <f>K215+K218-K219</f>
        <v>-5933</v>
      </c>
      <c r="L214" s="306">
        <f>IF(J214&gt;0,IF(K214/J214&gt;=100,"&gt;&gt;100",K214/J214*100),"-")</f>
        <v>-62.4000841396719</v>
      </c>
    </row>
    <row r="215" s="99" customFormat="1" ht="13.65" customHeight="1">
      <c r="B215" s="330">
        <v>51</v>
      </c>
      <c r="C215" t="s" s="447">
        <v>2452</v>
      </c>
      <c r="D215" s="448"/>
      <c r="E215" s="448"/>
      <c r="F215" s="448"/>
      <c r="G215" s="448"/>
      <c r="H215" s="449"/>
      <c r="I215" s="184">
        <v>196</v>
      </c>
      <c r="J215" s="303">
        <f>SUM(J216:J217)</f>
        <v>0</v>
      </c>
      <c r="K215" s="303">
        <f>SUM(K216:K217)</f>
        <v>0</v>
      </c>
      <c r="L215" t="s" s="304">
        <f>IF(J215&gt;0,IF(K215/J215&gt;=100,"&gt;&gt;100",K215/J215*100),"-")</f>
        <v>2015</v>
      </c>
    </row>
    <row r="216" s="99" customFormat="1" ht="13.65" customHeight="1">
      <c r="B216" s="330">
        <v>511</v>
      </c>
      <c r="C216" t="s" s="447">
        <v>2453</v>
      </c>
      <c r="D216" s="448"/>
      <c r="E216" s="448"/>
      <c r="F216" s="448"/>
      <c r="G216" s="448"/>
      <c r="H216" s="449"/>
      <c r="I216" s="184">
        <v>197</v>
      </c>
      <c r="J216" s="305">
        <v>0</v>
      </c>
      <c r="K216" s="305">
        <v>0</v>
      </c>
      <c r="L216" t="s" s="304">
        <f>IF(J216&gt;0,IF(K216/J216&gt;=100,"&gt;&gt;100",K216/J216*100),"-")</f>
        <v>2015</v>
      </c>
    </row>
    <row r="217" s="99" customFormat="1" ht="13.65" customHeight="1">
      <c r="B217" s="330">
        <v>512</v>
      </c>
      <c r="C217" t="s" s="447">
        <v>2454</v>
      </c>
      <c r="D217" s="448"/>
      <c r="E217" s="448"/>
      <c r="F217" s="448"/>
      <c r="G217" s="448"/>
      <c r="H217" s="449"/>
      <c r="I217" s="184">
        <v>198</v>
      </c>
      <c r="J217" s="305">
        <v>0</v>
      </c>
      <c r="K217" s="305">
        <v>0</v>
      </c>
      <c r="L217" t="s" s="304">
        <f>IF(J217&gt;0,IF(K217/J217&gt;=100,"&gt;&gt;100",K217/J217*100),"-")</f>
        <v>2015</v>
      </c>
    </row>
    <row r="218" s="99" customFormat="1" ht="13.65" customHeight="1">
      <c r="B218" s="330">
        <v>5221</v>
      </c>
      <c r="C218" t="s" s="447">
        <v>2455</v>
      </c>
      <c r="D218" s="448"/>
      <c r="E218" s="448"/>
      <c r="F218" s="448"/>
      <c r="G218" s="448"/>
      <c r="H218" s="449"/>
      <c r="I218" s="184">
        <v>199</v>
      </c>
      <c r="J218" s="305">
        <v>9508</v>
      </c>
      <c r="K218" s="305">
        <v>0</v>
      </c>
      <c r="L218" s="306">
        <f>IF(J218&gt;0,IF(K218/J218&gt;=100,"&gt;&gt;100",K218/J218*100),"-")</f>
        <v>0</v>
      </c>
    </row>
    <row r="219" s="99" customFormat="1" ht="13.65" customHeight="1">
      <c r="B219" s="452">
        <v>5222</v>
      </c>
      <c r="C219" t="s" s="371">
        <v>2456</v>
      </c>
      <c r="D219" s="453"/>
      <c r="E219" s="453"/>
      <c r="F219" s="453"/>
      <c r="G219" s="453"/>
      <c r="H219" s="454"/>
      <c r="I219" s="180">
        <v>200</v>
      </c>
      <c r="J219" s="322">
        <v>0</v>
      </c>
      <c r="K219" s="322">
        <v>5933</v>
      </c>
      <c r="L219" t="s" s="323">
        <f>IF(J219&gt;0,IF(K219/J219&gt;=100,"&gt;&gt;100",K219/J219*100),"-")</f>
        <v>2015</v>
      </c>
    </row>
    <row r="220" s="406" customFormat="1" ht="13.65" customHeight="1">
      <c r="B220" t="s" s="292">
        <v>2457</v>
      </c>
      <c r="C220" s="293"/>
      <c r="D220" s="293"/>
      <c r="E220" s="293"/>
      <c r="F220" s="293"/>
      <c r="G220" s="293"/>
      <c r="H220" s="293"/>
      <c r="I220" s="293"/>
      <c r="J220" s="293"/>
      <c r="K220" s="293"/>
      <c r="L220" s="294"/>
    </row>
    <row r="221" s="99" customFormat="1" ht="13.65" customHeight="1">
      <c r="B221" s="347">
        <v>61</v>
      </c>
      <c r="C221" t="s" s="458">
        <v>2458</v>
      </c>
      <c r="D221" s="459"/>
      <c r="E221" s="459"/>
      <c r="F221" s="459"/>
      <c r="G221" s="459"/>
      <c r="H221" s="460"/>
      <c r="I221" s="176">
        <v>201</v>
      </c>
      <c r="J221" s="351">
        <v>0</v>
      </c>
      <c r="K221" s="351">
        <v>0</v>
      </c>
      <c r="L221" t="s" s="365">
        <f>IF(J221&gt;0,IF(K221/J221&gt;=100,"&gt;&gt;100",K221/J221*100),"-")</f>
        <v>2015</v>
      </c>
    </row>
    <row r="222" s="99" customFormat="1" ht="13.65" customHeight="1">
      <c r="B222" s="452">
        <v>62</v>
      </c>
      <c r="C222" t="s" s="371">
        <v>2459</v>
      </c>
      <c r="D222" s="453"/>
      <c r="E222" s="453"/>
      <c r="F222" s="453"/>
      <c r="G222" s="453"/>
      <c r="H222" s="454"/>
      <c r="I222" s="180">
        <v>202</v>
      </c>
      <c r="J222" s="346">
        <v>0</v>
      </c>
      <c r="K222" s="346">
        <v>0</v>
      </c>
      <c r="L222" t="s" s="323">
        <f>IF(J222&gt;0,IF(K222/J222&gt;=100,"&gt;&gt;100",K222/J222*100),"-")</f>
        <v>2015</v>
      </c>
    </row>
    <row r="224" s="99" customFormat="1" ht="13.65" customHeight="1">
      <c r="B224" s="154"/>
      <c r="C224" s="154"/>
      <c r="D224" s="154"/>
      <c r="E224" s="375"/>
      <c r="F224" s="375"/>
      <c r="G224" s="375"/>
      <c r="H224" s="375"/>
      <c r="I224" s="36"/>
      <c r="J224" t="s" s="376">
        <v>227</v>
      </c>
      <c r="K224" s="377"/>
      <c r="L224" s="377"/>
    </row>
    <row r="225" s="99" customFormat="1" ht="13.65" customHeight="1">
      <c r="B225" s="378"/>
      <c r="C225" s="378"/>
      <c r="D225" s="378"/>
      <c r="E225" s="174"/>
      <c r="F225" s="174"/>
      <c r="G225" s="174"/>
      <c r="H225" s="174"/>
      <c r="I225" s="174"/>
      <c r="J225" s="174"/>
      <c r="K225" s="379"/>
      <c r="L225" s="174"/>
    </row>
    <row r="226" s="99" customFormat="1" ht="14.15" customHeight="1">
      <c r="B226" t="s" s="380">
        <v>225</v>
      </c>
      <c r="C226" s="153"/>
      <c r="D226" t="s" s="381">
        <f>IF('RefStr'!O4=1,IF('RefStr'!D39&lt;&gt;"",'RefStr'!D39,""),"")</f>
        <v>2196</v>
      </c>
      <c r="E226" s="382"/>
      <c r="F226" s="382"/>
      <c r="G226" s="382"/>
      <c r="H226" s="382"/>
      <c r="I226" s="174"/>
      <c r="J226" s="383"/>
      <c r="K226" s="383"/>
      <c r="L226" s="383"/>
    </row>
    <row r="227" s="99" customFormat="1" ht="14.65" customHeight="1">
      <c r="B227" t="s" s="384">
        <v>236</v>
      </c>
      <c r="C227" s="385"/>
      <c r="D227" t="s" s="386">
        <f>IF('RefStr'!O4=1,IF('RefStr'!D41&lt;&gt;"",'RefStr'!D41,""),"")</f>
        <v>2197</v>
      </c>
      <c r="E227" s="387"/>
      <c r="F227" s="387"/>
      <c r="G227" s="387"/>
      <c r="H227" s="388"/>
      <c r="I227" s="36"/>
      <c r="J227" s="461"/>
      <c r="K227" s="388"/>
      <c r="L227" s="461"/>
    </row>
    <row r="228" s="99" customFormat="1" ht="14.65" customHeight="1">
      <c r="B228" t="s" s="267">
        <v>246</v>
      </c>
      <c r="C228" s="154"/>
      <c r="D228" t="s" s="390">
        <f>IF('RefStr'!O4=1,IF('RefStr'!D43&lt;&gt;"",'RefStr'!D43,""),"")</f>
        <v>2198</v>
      </c>
      <c r="E228" s="382"/>
      <c r="F228" s="382"/>
      <c r="G228" s="382"/>
      <c r="H228" s="153"/>
      <c r="I228" s="153"/>
      <c r="J228" s="153"/>
      <c r="K228" s="153"/>
      <c r="L228" s="153"/>
    </row>
    <row r="229" s="99" customFormat="1" ht="14.65" customHeight="1">
      <c r="B229" t="s" s="384">
        <v>2199</v>
      </c>
      <c r="C229" s="385"/>
      <c r="D229" t="s" s="390">
        <f>IF('RefStr'!O4=1,IF('RefStr'!D45&lt;&gt;"",'RefStr'!D45,""),"")</f>
        <v>2200</v>
      </c>
      <c r="E229" s="391"/>
      <c r="F229" s="392"/>
    </row>
    <row r="230" s="99" customFormat="1" ht="14.65" customHeight="1">
      <c r="B230" t="s" s="384">
        <v>265</v>
      </c>
      <c r="C230" s="385"/>
      <c r="D230" t="s" s="386">
        <f>IF('RefStr'!O4=1,IF('RefStr'!D47&lt;&gt;"",'RefStr'!D47,""),"")</f>
        <v>2201</v>
      </c>
      <c r="E230" s="393"/>
      <c r="F230" s="394"/>
      <c r="G230" s="394"/>
      <c r="H230" s="394"/>
      <c r="I230" s="394"/>
      <c r="J230" s="394"/>
    </row>
    <row r="231" s="99" customFormat="1" ht="14.65" customHeight="1">
      <c r="B231" t="s" s="396">
        <v>274</v>
      </c>
      <c r="C231" s="397"/>
      <c r="D231" t="s" s="386">
        <f>IF('RefStr'!O4=1,IF('RefStr'!D49&lt;&gt;"",'RefStr'!D49,""),"")</f>
        <v>2202</v>
      </c>
      <c r="E231" s="393"/>
      <c r="F231" s="398"/>
      <c r="G231" s="398"/>
      <c r="H231" s="399"/>
      <c r="I231" s="399"/>
      <c r="J231" s="399"/>
      <c r="K231" s="399"/>
      <c r="L231" s="399"/>
    </row>
  </sheetData>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D7:L7">
    <cfRule type="cellIs" dxfId="4" priority="1" operator="equal" stopIfTrue="1">
      <formula>"(za ovo razdoblje i ovu vrstu obveznika obrazac se ne popunjava)"</formula>
    </cfRule>
  </conditionalFormatting>
  <conditionalFormatting sqref="J19:K22 J26:K26 J36:K37 J41:K41 J49:K49 J52:K52 J57:K57 J60:K60 J65:K66 J69:K69 J73:K73 J77:K77 J82:K83 J88:K88 J92:K94 J101:K102 J107:K107 J113:K113 J118:K118 J123:K124 J127:K127 J130:K130 J133:K133 J136:K136 J139:K139 J143:K144 J147:K147 J151:K151 J155:K155 J160:K160 J164:K167 J175:K175 J183:K183 J189:K189 J193:K194 J197:K197 J201:K202 J205:K205 J209:K209 J211:K211 J214:K215 J222:K222">
    <cfRule type="cellIs" dxfId="5" priority="1" operator="lessThan" stopIfTrue="1">
      <formula>0</formula>
    </cfRule>
  </conditionalFormatting>
  <conditionalFormatting sqref="J23:K25 J27:K35 J38:K40 J42:K48 J50:K51 J53:K56 J58:K59 J61:K64 J67:K68 J70:K72 J74:K76 J78:K81 J84:K87 J89:K91 J95:K100 J103:K106 J108:K112 J114:K117 J119:K122 J125:K126 J128:K129 J131:K132 J134:K135 J137:K138 J140:K142 J145:K146 J148:K150 J152:K154 J156:K159 J161:K162 J168:K174 J176:K182 J184:K188 J190:K192 J195:K196 J198:K200 J203:K204 J206:K208 J210:K210 J212:K213 J216:K219 J221:K221">
    <cfRule type="cellIs" dxfId="6" priority="1" operator="lessThan" stopIfTrue="1">
      <formula>0</formula>
    </cfRule>
  </conditionalFormatting>
  <hyperlinks>
    <hyperlink ref="C1" location="'Novosti'!R1C1" tooltip="" display="Novosti"/>
    <hyperlink ref="D1" location="'Upute'!R1C1" tooltip="" display="Upute"/>
    <hyperlink ref="E1" location="'RefStr'!R1C1" tooltip="" display="RefStr"/>
    <hyperlink ref="F1" location="'PRRAS'!R1C1" tooltip="" display="PR-RAS-NPF"/>
    <hyperlink ref="G1" location="'BIL'!R1C1" tooltip="" display="BIL"/>
    <hyperlink ref="H1" location="'GPRIZNPF'!R1C1" tooltip="" display="G-PR-IZ-NPF"/>
    <hyperlink ref="J1" location="'Kontrole'!R1C1" tooltip="" display="Kontrole"/>
    <hyperlink ref="K1" location="'Sifre'!R1C1" tooltip="" display="Šifre"/>
  </hyperlinks>
  <pageMargins left="0.590551" right="0.590551" top="0.787402" bottom="0.787402" header="0.590551" footer="0.590551"/>
  <pageSetup firstPageNumber="1" fitToHeight="1" fitToWidth="1" scale="74" useFirstPageNumber="0" orientation="portrait" pageOrder="downThenOver"/>
  <headerFooter>
    <oddFooter>&amp;R&amp;"Arial,Regular"&amp;10&amp;K000000Stranica: &amp;P</oddFooter>
  </headerFooter>
</worksheet>
</file>

<file path=xl/worksheets/sheet11.xml><?xml version="1.0" encoding="utf-8"?>
<worksheet xmlns:r="http://schemas.openxmlformats.org/officeDocument/2006/relationships" xmlns="http://schemas.openxmlformats.org/spreadsheetml/2006/main">
  <dimension ref="A1:IW69"/>
  <sheetViews>
    <sheetView workbookViewId="0" showGridLines="0" defaultGridColor="1"/>
  </sheetViews>
  <sheetFormatPr defaultColWidth="0" defaultRowHeight="14" customHeight="1" outlineLevelRow="0" outlineLevelCol="0"/>
  <cols>
    <col min="1" max="1" width="1.35156" style="462" customWidth="1"/>
    <col min="2" max="2" width="5.67188" style="462" customWidth="1"/>
    <col min="3" max="8" width="12.6719" style="462" customWidth="1"/>
    <col min="9" max="9" width="4.35156" style="462" customWidth="1"/>
    <col min="10" max="11" width="15.6719" style="462" customWidth="1"/>
    <col min="12" max="12" width="6.67188" style="462" customWidth="1"/>
    <col min="13" max="13" width="1.35156" style="462" customWidth="1"/>
    <col min="14" max="256" hidden="1" width="0" style="462" customWidth="1"/>
    <col min="257" max="257" width="0" style="462" customWidth="1"/>
    <col min="258" max="16384" width="0" style="462" customWidth="1"/>
  </cols>
  <sheetData>
    <row r="1" ht="25" customHeight="1">
      <c r="A1" s="7"/>
      <c r="B1" t="s" s="8">
        <v>6</v>
      </c>
      <c r="C1" t="s" s="9">
        <v>19</v>
      </c>
      <c r="D1" t="s" s="9">
        <v>7</v>
      </c>
      <c r="E1" t="s" s="9">
        <v>8</v>
      </c>
      <c r="F1" t="s" s="42">
        <v>9</v>
      </c>
      <c r="G1" t="s" s="9">
        <v>10</v>
      </c>
      <c r="H1" t="s" s="9">
        <v>11</v>
      </c>
      <c r="I1" s="227"/>
      <c r="J1" t="s" s="9">
        <v>12</v>
      </c>
      <c r="K1" t="s" s="228">
        <v>13</v>
      </c>
      <c r="L1" s="229"/>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463"/>
      <c r="DK1" s="463"/>
      <c r="DL1" s="463"/>
      <c r="DM1" s="463"/>
      <c r="DN1" s="463"/>
      <c r="DO1" s="463"/>
      <c r="DP1" s="463"/>
      <c r="DQ1" s="463"/>
      <c r="DR1" s="463"/>
      <c r="DS1" s="463"/>
      <c r="DT1" s="463"/>
      <c r="DU1" s="463"/>
      <c r="DV1" s="463"/>
      <c r="DW1" s="463"/>
      <c r="DX1" s="463"/>
      <c r="DY1" s="463"/>
      <c r="DZ1" s="463"/>
      <c r="EA1" s="463"/>
      <c r="EB1" s="463"/>
      <c r="EC1" s="463"/>
      <c r="ED1" s="463"/>
      <c r="EE1" s="463"/>
      <c r="EF1" s="463"/>
      <c r="EG1" s="463"/>
      <c r="EH1" s="463"/>
      <c r="EI1" s="463"/>
      <c r="EJ1" s="463"/>
      <c r="EK1" s="463"/>
      <c r="EL1" s="463"/>
      <c r="EM1" s="463"/>
      <c r="EN1" s="463"/>
      <c r="EO1" s="463"/>
      <c r="EP1" s="463"/>
      <c r="EQ1" s="463"/>
      <c r="ER1" s="463"/>
      <c r="ES1" s="463"/>
      <c r="ET1" s="463"/>
      <c r="EU1" s="463"/>
      <c r="EV1" s="463"/>
      <c r="EW1" s="463"/>
      <c r="EX1" s="463"/>
      <c r="EY1" s="463"/>
      <c r="EZ1" s="463"/>
      <c r="FA1" s="463"/>
      <c r="FB1" s="463"/>
      <c r="FC1" s="463"/>
      <c r="FD1" s="463"/>
      <c r="FE1" s="463"/>
      <c r="FF1" s="463"/>
      <c r="FG1" s="463"/>
      <c r="FH1" s="463"/>
      <c r="FI1" s="463"/>
      <c r="FJ1" s="463"/>
      <c r="FK1" s="463"/>
      <c r="FL1" s="463"/>
      <c r="FM1" s="463"/>
      <c r="FN1" s="463"/>
      <c r="FO1" s="463"/>
      <c r="FP1" s="463"/>
      <c r="FQ1" s="463"/>
      <c r="FR1" s="463"/>
      <c r="FS1" s="463"/>
      <c r="FT1" s="463"/>
      <c r="FU1" s="463"/>
      <c r="FV1" s="463"/>
      <c r="FW1" s="463"/>
      <c r="FX1" s="463"/>
      <c r="FY1" s="463"/>
      <c r="FZ1" s="463"/>
      <c r="GA1" s="463"/>
      <c r="GB1" s="463"/>
      <c r="GC1" s="463"/>
      <c r="GD1" s="463"/>
      <c r="GE1" s="463"/>
      <c r="GF1" s="463"/>
      <c r="GG1" s="463"/>
      <c r="GH1" s="463"/>
      <c r="GI1" s="463"/>
      <c r="GJ1" s="463"/>
      <c r="GK1" s="463"/>
      <c r="GL1" s="463"/>
      <c r="GM1" s="463"/>
      <c r="GN1" s="463"/>
      <c r="GO1" s="463"/>
      <c r="GP1" s="463"/>
      <c r="GQ1" s="463"/>
      <c r="GR1" s="463"/>
      <c r="GS1" s="463"/>
      <c r="GT1" s="463"/>
      <c r="GU1" s="463"/>
      <c r="GV1" s="463"/>
      <c r="GW1" s="463"/>
      <c r="GX1" s="463"/>
      <c r="GY1" s="463"/>
      <c r="GZ1" s="463"/>
      <c r="HA1" s="463"/>
      <c r="HB1" s="463"/>
      <c r="HC1" s="463"/>
      <c r="HD1" s="463"/>
      <c r="HE1" s="463"/>
      <c r="HF1" s="463"/>
      <c r="HG1" s="463"/>
      <c r="HH1" s="463"/>
      <c r="HI1" s="463"/>
      <c r="HJ1" s="463"/>
      <c r="HK1" s="463"/>
      <c r="HL1" s="463"/>
      <c r="HM1" s="463"/>
      <c r="HN1" s="463"/>
      <c r="HO1" s="463"/>
      <c r="HP1" s="463"/>
      <c r="HQ1" s="463"/>
      <c r="HR1" s="463"/>
      <c r="HS1" s="463"/>
      <c r="HT1" s="463"/>
      <c r="HU1" s="463"/>
      <c r="HV1" s="463"/>
      <c r="HW1" s="463"/>
      <c r="HX1" s="463"/>
      <c r="HY1" s="463"/>
      <c r="HZ1" s="463"/>
      <c r="IA1" s="463"/>
      <c r="IB1" s="463"/>
      <c r="IC1" s="463"/>
      <c r="ID1" s="463"/>
      <c r="IE1" s="463"/>
      <c r="IF1" s="463"/>
      <c r="IG1" s="463"/>
      <c r="IH1" s="463"/>
      <c r="II1" s="463"/>
      <c r="IJ1" s="463"/>
      <c r="IK1" s="463"/>
      <c r="IL1" s="463"/>
      <c r="IM1" s="463"/>
      <c r="IN1" s="463"/>
      <c r="IO1" s="463"/>
      <c r="IP1" s="463"/>
      <c r="IQ1" s="463"/>
      <c r="IR1" s="463"/>
      <c r="IS1" s="463"/>
      <c r="IT1" s="463"/>
      <c r="IU1" s="463"/>
      <c r="IV1" s="463"/>
      <c r="IW1" s="231"/>
    </row>
    <row r="2" ht="8" customHeight="1">
      <c r="A2" s="33"/>
      <c r="B2" s="233"/>
      <c r="C2" s="464"/>
      <c r="D2" s="34"/>
      <c r="E2" s="34"/>
      <c r="F2" s="36"/>
      <c r="G2" s="34"/>
      <c r="H2" s="34"/>
      <c r="I2" s="34"/>
      <c r="J2" s="34"/>
      <c r="K2" s="404"/>
      <c r="L2" s="405"/>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237"/>
    </row>
    <row r="3" ht="30" customHeight="1">
      <c r="A3" s="465"/>
      <c r="B3" t="s" s="239">
        <v>2461</v>
      </c>
      <c r="C3" s="240"/>
      <c r="D3" s="466"/>
      <c r="E3" s="36"/>
      <c r="F3" s="242"/>
      <c r="G3" s="242"/>
      <c r="H3" s="242"/>
      <c r="I3" s="242"/>
      <c r="J3" s="243"/>
      <c r="K3" t="s" s="244">
        <v>2462</v>
      </c>
      <c r="L3" s="245"/>
      <c r="M3" s="46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237"/>
    </row>
    <row r="4" ht="30" customHeight="1">
      <c r="A4" s="33"/>
      <c r="B4" t="s" s="246">
        <v>2463</v>
      </c>
      <c r="C4" s="467"/>
      <c r="D4" s="242"/>
      <c r="E4" s="242"/>
      <c r="F4" s="242"/>
      <c r="G4" s="242"/>
      <c r="H4" s="242"/>
      <c r="I4" s="242"/>
      <c r="J4" s="242"/>
      <c r="K4" s="468"/>
      <c r="L4" s="468"/>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237"/>
    </row>
    <row r="5" ht="30" customHeight="1">
      <c r="A5" s="33"/>
      <c r="B5" t="s" s="469">
        <v>2464</v>
      </c>
      <c r="C5" s="113"/>
      <c r="D5" s="113"/>
      <c r="E5" s="113"/>
      <c r="F5" s="113"/>
      <c r="G5" s="113"/>
      <c r="H5" s="113"/>
      <c r="I5" s="113"/>
      <c r="J5" s="470"/>
      <c r="K5" s="471"/>
      <c r="L5" s="472"/>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237"/>
    </row>
    <row r="6" ht="19.5" customHeight="1">
      <c r="A6" s="33"/>
      <c r="B6" t="s" s="409">
        <v>1993</v>
      </c>
      <c r="C6" s="248"/>
      <c r="D6" s="248"/>
      <c r="E6" s="248"/>
      <c r="F6" s="248"/>
      <c r="G6" s="248"/>
      <c r="H6" s="248"/>
      <c r="I6" s="248"/>
      <c r="J6" s="248"/>
      <c r="K6" s="248"/>
      <c r="L6" s="248"/>
      <c r="M6" s="36"/>
      <c r="N6" s="36"/>
      <c r="O6" s="36"/>
      <c r="P6" t="s" s="80">
        <v>1993</v>
      </c>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237"/>
    </row>
    <row r="7" ht="18" customHeight="1">
      <c r="A7" s="33"/>
      <c r="B7" t="s" s="410">
        <v>122</v>
      </c>
      <c r="C7" s="411"/>
      <c r="D7" t="s" s="252">
        <f>IF('RefStr'!P4=1,IF('RefStr'!C7&lt;&gt;"",'RefStr'!C7,""),"")</f>
      </c>
      <c r="E7" s="253"/>
      <c r="F7" s="253"/>
      <c r="G7" s="253"/>
      <c r="H7" s="253"/>
      <c r="I7" s="253"/>
      <c r="J7" s="253"/>
      <c r="K7" s="253"/>
      <c r="L7" s="253"/>
      <c r="M7" s="36"/>
      <c r="N7" s="36"/>
      <c r="O7" s="36"/>
      <c r="P7" t="s" s="114">
        <v>1995</v>
      </c>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237"/>
    </row>
    <row r="8" ht="18" customHeight="1">
      <c r="A8" s="33"/>
      <c r="B8" t="s" s="410">
        <v>124</v>
      </c>
      <c r="C8" s="411"/>
      <c r="D8" t="s" s="412">
        <f>IF('RefStr'!P4=1,IF('RefStr'!C9&lt;&gt;"",'RefStr'!C9,""),"")</f>
      </c>
      <c r="E8" s="413"/>
      <c r="F8" t="s" s="414">
        <v>125</v>
      </c>
      <c r="G8" t="s" s="412">
        <f>IF('RefStr'!P4=1,IF('RefStr'!E9&lt;&gt;"",'RefStr'!E9,""),"")</f>
      </c>
      <c r="H8" s="415"/>
      <c r="I8" s="415"/>
      <c r="J8" s="415"/>
      <c r="K8" s="415"/>
      <c r="L8" s="415"/>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237"/>
    </row>
    <row r="9" ht="18" customHeight="1">
      <c r="A9" s="33"/>
      <c r="B9" t="s" s="410">
        <v>129</v>
      </c>
      <c r="C9" s="411"/>
      <c r="D9" t="s" s="412">
        <f>IF('RefStr'!P4=1,IF('RefStr'!C11&lt;&gt;"",'RefStr'!C11,""),"")</f>
      </c>
      <c r="E9" s="416"/>
      <c r="F9" s="416"/>
      <c r="G9" s="417"/>
      <c r="H9" s="417"/>
      <c r="I9" s="417"/>
      <c r="J9" s="417"/>
      <c r="K9" s="417"/>
      <c r="L9" s="417"/>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237"/>
    </row>
    <row r="10" ht="18" customHeight="1">
      <c r="A10" s="33"/>
      <c r="B10" t="s" s="410">
        <v>131</v>
      </c>
      <c r="C10" s="36"/>
      <c r="D10" t="s" s="412">
        <f>IF('RefStr'!P4=1,IF('RefStr'!C13&lt;&gt;"",'RefStr'!C13,""),"")</f>
      </c>
      <c r="E10" s="418"/>
      <c r="F10" s="418"/>
      <c r="G10" s="419"/>
      <c r="H10" s="419"/>
      <c r="I10" s="420"/>
      <c r="J10" t="s" s="414">
        <v>127</v>
      </c>
      <c r="K10" t="s" s="412">
        <f>IF('RefStr'!P4=1,IF('RefStr'!J9&lt;&gt;"",'RefStr'!J9,""),"")</f>
      </c>
      <c r="L10" s="420"/>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237"/>
    </row>
    <row r="11" ht="18" customHeight="1">
      <c r="A11" s="33"/>
      <c r="B11" t="s" s="410">
        <v>133</v>
      </c>
      <c r="C11" s="411"/>
      <c r="D11" t="s" s="412">
        <f>IF('RefStr'!P4=1,IF('RefStr'!C15&lt;&gt;"",'RefStr'!C15,""),"")</f>
      </c>
      <c r="E11" t="s" s="421">
        <f>IF('RefStr'!D15&lt;&gt;"",'RefStr'!D15,"")</f>
        <v>2002</v>
      </c>
      <c r="F11" s="422"/>
      <c r="G11" s="423"/>
      <c r="H11" s="423"/>
      <c r="I11" s="423"/>
      <c r="J11" t="s" s="410">
        <v>130</v>
      </c>
      <c r="K11" t="s" s="412">
        <f>IF('RefStr'!P4=1,IF('RefStr'!J11&lt;&gt;"",'RefStr'!J11,""),"")</f>
      </c>
      <c r="L11" s="423"/>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237"/>
    </row>
    <row r="12" ht="18" customHeight="1">
      <c r="A12" s="33"/>
      <c r="B12" t="s" s="410">
        <v>137</v>
      </c>
      <c r="C12" s="411"/>
      <c r="D12" t="s" s="412">
        <f>IF('RefStr'!P4=1,IF('RefStr'!C17&lt;&gt;"",'RefStr'!C17,""),"")</f>
      </c>
      <c r="E12" t="s" s="424">
        <f>IF('RefStr'!D17&lt;&gt;"",'RefStr'!D17,"")</f>
        <v>2004</v>
      </c>
      <c r="F12" s="425"/>
      <c r="G12" s="425"/>
      <c r="H12" s="425"/>
      <c r="I12" s="426"/>
      <c r="J12" t="s" s="410">
        <v>132</v>
      </c>
      <c r="K12" t="s" s="412">
        <f>IF('RefStr'!P4=1,IF('RefStr'!J13&lt;&gt;"",'RefStr'!J13,""),"")</f>
      </c>
      <c r="L12" s="427"/>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237"/>
    </row>
    <row r="13" ht="18" customHeight="1">
      <c r="A13" s="33"/>
      <c r="B13" s="423"/>
      <c r="C13" s="428"/>
      <c r="D13" s="270"/>
      <c r="E13" s="271"/>
      <c r="F13" s="271"/>
      <c r="G13" s="271"/>
      <c r="H13" s="271"/>
      <c r="I13" t="s" s="410">
        <v>135</v>
      </c>
      <c r="J13" s="411"/>
      <c r="K13" t="s" s="429">
        <f>IF('RefStr'!P4=1,IF('RefStr'!J15&lt;&gt;"",'RefStr'!J15,""),"")</f>
      </c>
      <c r="L13" s="420"/>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237"/>
    </row>
    <row r="14" ht="18" customHeight="1">
      <c r="A14" s="33"/>
      <c r="B14" s="411"/>
      <c r="C14" s="411"/>
      <c r="D14" s="271"/>
      <c r="E14" s="271"/>
      <c r="F14" s="271"/>
      <c r="G14" s="271"/>
      <c r="H14" s="271"/>
      <c r="I14" s="423"/>
      <c r="J14" t="s" s="410">
        <v>139</v>
      </c>
      <c r="K14" t="s" s="429">
        <f>IF('RefStr'!P4=1,IF('RefStr'!J17&lt;&gt;"",'RefStr'!J17,""),"")</f>
      </c>
      <c r="L14" s="431"/>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c r="IW14" s="237"/>
    </row>
    <row r="15" ht="15" customHeight="1">
      <c r="A15" s="33"/>
      <c r="B15" t="s" s="432">
        <v>21</v>
      </c>
      <c r="C15" s="473"/>
      <c r="D15" s="473"/>
      <c r="E15" s="473"/>
      <c r="F15" s="433"/>
      <c r="G15" s="433"/>
      <c r="H15" s="433"/>
      <c r="I15" s="434"/>
      <c r="J15" s="434"/>
      <c r="K15" s="435"/>
      <c r="L15" t="s" s="436">
        <v>2007</v>
      </c>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237"/>
    </row>
    <row r="16" ht="35.15" customHeight="1">
      <c r="A16" s="13"/>
      <c r="B16" t="s" s="282">
        <v>2465</v>
      </c>
      <c r="C16" t="s" s="283">
        <v>2009</v>
      </c>
      <c r="D16" s="284"/>
      <c r="E16" s="284"/>
      <c r="F16" s="284"/>
      <c r="G16" s="285"/>
      <c r="H16" s="285"/>
      <c r="I16" t="s" s="283">
        <v>35</v>
      </c>
      <c r="J16" t="s" s="9">
        <v>200</v>
      </c>
      <c r="K16" t="s" s="9">
        <v>201</v>
      </c>
      <c r="L16" t="s" s="228">
        <v>2208</v>
      </c>
      <c r="M16" s="474"/>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237"/>
    </row>
    <row r="17" ht="12" customHeight="1">
      <c r="A17" s="13"/>
      <c r="B17" s="287">
        <v>1</v>
      </c>
      <c r="C17" s="288">
        <v>2</v>
      </c>
      <c r="D17" s="289"/>
      <c r="E17" s="289"/>
      <c r="F17" s="289"/>
      <c r="G17" s="289"/>
      <c r="H17" s="290"/>
      <c r="I17" s="291">
        <v>3</v>
      </c>
      <c r="J17" s="291">
        <v>4</v>
      </c>
      <c r="K17" s="287">
        <v>5</v>
      </c>
      <c r="L17" s="287">
        <v>6</v>
      </c>
      <c r="M17" s="474"/>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237"/>
    </row>
    <row r="18" ht="15" customHeight="1">
      <c r="A18" s="13"/>
      <c r="B18" t="s" s="292">
        <v>2466</v>
      </c>
      <c r="C18" s="475"/>
      <c r="D18" s="293"/>
      <c r="E18" s="293"/>
      <c r="F18" s="293"/>
      <c r="G18" s="293"/>
      <c r="H18" s="293"/>
      <c r="I18" s="293"/>
      <c r="J18" s="293"/>
      <c r="K18" s="293"/>
      <c r="L18" s="294"/>
      <c r="M18" s="474"/>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237"/>
    </row>
    <row r="19" ht="13.65" customHeight="1">
      <c r="A19" s="13"/>
      <c r="B19" t="s" s="476">
        <v>2467</v>
      </c>
      <c r="C19" t="s" s="477">
        <v>2468</v>
      </c>
      <c r="D19" s="478"/>
      <c r="E19" s="478"/>
      <c r="F19" s="478"/>
      <c r="G19" s="478"/>
      <c r="H19" s="479"/>
      <c r="I19" s="480">
        <v>1</v>
      </c>
      <c r="J19" s="481"/>
      <c r="K19" s="482"/>
      <c r="L19" t="s" s="483">
        <f>IF(J19&gt;0,IF(K19/J19&gt;=100,"&gt;&gt;100",K19/J19*100),"-")</f>
        <v>2015</v>
      </c>
      <c r="M19" s="474"/>
      <c r="N19" s="178"/>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237"/>
    </row>
    <row r="20" ht="13.65" customHeight="1">
      <c r="A20" s="13"/>
      <c r="B20" t="s" s="484">
        <v>2469</v>
      </c>
      <c r="C20" t="s" s="485">
        <v>2470</v>
      </c>
      <c r="D20" s="486"/>
      <c r="E20" s="486"/>
      <c r="F20" s="486"/>
      <c r="G20" s="486"/>
      <c r="H20" s="487"/>
      <c r="I20" s="488">
        <v>2</v>
      </c>
      <c r="J20" s="489"/>
      <c r="K20" s="490"/>
      <c r="L20" t="s" s="491">
        <f>IF(J20&gt;0,IF(K20/J20&gt;=100,"&gt;&gt;100",K20/J20*100),"-")</f>
        <v>2015</v>
      </c>
      <c r="M20" s="474"/>
      <c r="N20" s="178"/>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237"/>
    </row>
    <row r="21" ht="13.65" customHeight="1">
      <c r="A21" s="13"/>
      <c r="B21" t="s" s="484">
        <v>2471</v>
      </c>
      <c r="C21" t="s" s="485">
        <v>2472</v>
      </c>
      <c r="D21" s="486"/>
      <c r="E21" s="486"/>
      <c r="F21" s="486"/>
      <c r="G21" s="486"/>
      <c r="H21" s="487"/>
      <c r="I21" s="488">
        <v>3</v>
      </c>
      <c r="J21" s="489"/>
      <c r="K21" s="490"/>
      <c r="L21" t="s" s="491">
        <f>IF(J21&gt;0,IF(K21/J21&gt;=100,"&gt;&gt;100",K21/J21*100),"-")</f>
        <v>2015</v>
      </c>
      <c r="M21" s="474"/>
      <c r="N21" s="178"/>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237"/>
    </row>
    <row r="22" ht="13.65" customHeight="1">
      <c r="A22" s="13"/>
      <c r="B22" t="s" s="484">
        <v>2473</v>
      </c>
      <c r="C22" t="s" s="485">
        <v>2474</v>
      </c>
      <c r="D22" s="486"/>
      <c r="E22" s="486"/>
      <c r="F22" s="486"/>
      <c r="G22" s="486"/>
      <c r="H22" s="487"/>
      <c r="I22" s="488">
        <v>4</v>
      </c>
      <c r="J22" s="303">
        <f>SUM(J23:J28)</f>
        <v>0</v>
      </c>
      <c r="K22" s="492">
        <f>SUM(K23:K28)</f>
        <v>0</v>
      </c>
      <c r="L22" t="s" s="491">
        <f>IF(J22&gt;0,IF(K22/J22&gt;=100,"&gt;&gt;100",K22/J22*100),"-")</f>
        <v>2015</v>
      </c>
      <c r="M22" s="474"/>
      <c r="N22" s="178"/>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237"/>
    </row>
    <row r="23" ht="13.65" customHeight="1">
      <c r="A23" s="13"/>
      <c r="B23" t="s" s="484">
        <v>2475</v>
      </c>
      <c r="C23" t="s" s="485">
        <v>2476</v>
      </c>
      <c r="D23" s="486"/>
      <c r="E23" s="486"/>
      <c r="F23" s="486"/>
      <c r="G23" s="486"/>
      <c r="H23" s="487"/>
      <c r="I23" s="488">
        <v>5</v>
      </c>
      <c r="J23" s="489"/>
      <c r="K23" s="490"/>
      <c r="L23" t="s" s="491">
        <f>IF(J23&gt;0,IF(K23/J23&gt;=100,"&gt;&gt;100",K23/J23*100),"-")</f>
        <v>2015</v>
      </c>
      <c r="M23" s="474"/>
      <c r="N23" s="178"/>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237"/>
    </row>
    <row r="24" ht="13.65" customHeight="1">
      <c r="A24" s="13"/>
      <c r="B24" t="s" s="484">
        <v>2477</v>
      </c>
      <c r="C24" t="s" s="485">
        <v>2478</v>
      </c>
      <c r="D24" s="486"/>
      <c r="E24" s="486"/>
      <c r="F24" s="486"/>
      <c r="G24" s="486"/>
      <c r="H24" s="487"/>
      <c r="I24" s="488">
        <v>6</v>
      </c>
      <c r="J24" s="489"/>
      <c r="K24" s="490"/>
      <c r="L24" t="s" s="491">
        <f>IF(J24&gt;0,IF(K24/J24&gt;=100,"&gt;&gt;100",K24/J24*100),"-")</f>
        <v>2015</v>
      </c>
      <c r="M24" s="474"/>
      <c r="N24" s="178"/>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237"/>
    </row>
    <row r="25" ht="13.65" customHeight="1">
      <c r="A25" s="13"/>
      <c r="B25" t="s" s="484">
        <v>2479</v>
      </c>
      <c r="C25" t="s" s="485">
        <v>2480</v>
      </c>
      <c r="D25" s="486"/>
      <c r="E25" s="486"/>
      <c r="F25" s="486"/>
      <c r="G25" s="486"/>
      <c r="H25" s="487"/>
      <c r="I25" s="488">
        <v>7</v>
      </c>
      <c r="J25" s="489"/>
      <c r="K25" s="490"/>
      <c r="L25" t="s" s="491">
        <f>IF(J25&gt;0,IF(K25/J25&gt;=100,"&gt;&gt;100",K25/J25*100),"-")</f>
        <v>2015</v>
      </c>
      <c r="M25" s="474"/>
      <c r="N25" s="178"/>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237"/>
    </row>
    <row r="26" ht="13.65" customHeight="1">
      <c r="A26" s="13"/>
      <c r="B26" t="s" s="484">
        <v>2481</v>
      </c>
      <c r="C26" t="s" s="485">
        <v>2482</v>
      </c>
      <c r="D26" s="486"/>
      <c r="E26" s="486"/>
      <c r="F26" s="486"/>
      <c r="G26" s="486"/>
      <c r="H26" s="487"/>
      <c r="I26" s="488">
        <v>8</v>
      </c>
      <c r="J26" s="489"/>
      <c r="K26" s="490"/>
      <c r="L26" t="s" s="491">
        <f>IF(J26&gt;0,IF(K26/J26&gt;=100,"&gt;&gt;100",K26/J26*100),"-")</f>
        <v>2015</v>
      </c>
      <c r="M26" s="474"/>
      <c r="N26" s="178"/>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237"/>
    </row>
    <row r="27" ht="13.65" customHeight="1">
      <c r="A27" s="13"/>
      <c r="B27" t="s" s="484">
        <v>2483</v>
      </c>
      <c r="C27" t="s" s="485">
        <v>2484</v>
      </c>
      <c r="D27" s="486"/>
      <c r="E27" s="486"/>
      <c r="F27" s="486"/>
      <c r="G27" s="486"/>
      <c r="H27" s="487"/>
      <c r="I27" s="488">
        <v>9</v>
      </c>
      <c r="J27" s="489"/>
      <c r="K27" s="490"/>
      <c r="L27" t="s" s="491">
        <f>IF(J27&gt;0,IF(K27/J27&gt;=100,"&gt;&gt;100",K27/J27*100),"-")</f>
        <v>2015</v>
      </c>
      <c r="M27" s="474"/>
      <c r="N27" s="178"/>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237"/>
    </row>
    <row r="28" ht="13.65" customHeight="1">
      <c r="A28" s="13"/>
      <c r="B28" t="s" s="484">
        <v>2485</v>
      </c>
      <c r="C28" t="s" s="485">
        <v>2486</v>
      </c>
      <c r="D28" s="486"/>
      <c r="E28" s="486"/>
      <c r="F28" s="486"/>
      <c r="G28" s="486"/>
      <c r="H28" s="487"/>
      <c r="I28" s="488">
        <v>10</v>
      </c>
      <c r="J28" s="489"/>
      <c r="K28" s="490"/>
      <c r="L28" t="s" s="491">
        <f>IF(J28&gt;0,IF(K28/J28&gt;=100,"&gt;&gt;100",K28/J28*100),"-")</f>
        <v>2015</v>
      </c>
      <c r="M28" s="474"/>
      <c r="N28" s="178"/>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237"/>
    </row>
    <row r="29" ht="13.65" customHeight="1">
      <c r="A29" s="13"/>
      <c r="B29" t="s" s="484">
        <v>2487</v>
      </c>
      <c r="C29" t="s" s="485">
        <v>2488</v>
      </c>
      <c r="D29" s="486"/>
      <c r="E29" s="486"/>
      <c r="F29" s="486"/>
      <c r="G29" s="486"/>
      <c r="H29" s="487"/>
      <c r="I29" s="488">
        <v>11</v>
      </c>
      <c r="J29" s="489"/>
      <c r="K29" s="490"/>
      <c r="L29" t="s" s="491">
        <f>IF(J29&gt;0,IF(K29/J29&gt;=100,"&gt;&gt;100",K29/J29*100),"-")</f>
        <v>2015</v>
      </c>
      <c r="M29" s="474"/>
      <c r="N29" s="178"/>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237"/>
    </row>
    <row r="30" ht="13.65" customHeight="1">
      <c r="A30" s="13"/>
      <c r="B30" t="s" s="484">
        <v>2489</v>
      </c>
      <c r="C30" t="s" s="485">
        <v>2490</v>
      </c>
      <c r="D30" s="486"/>
      <c r="E30" s="486"/>
      <c r="F30" s="486"/>
      <c r="G30" s="486"/>
      <c r="H30" s="487"/>
      <c r="I30" s="488">
        <v>12</v>
      </c>
      <c r="J30" s="489"/>
      <c r="K30" s="490"/>
      <c r="L30" t="s" s="491">
        <f>IF(J30&gt;0,IF(K30/J30&gt;=100,"&gt;&gt;100",K30/J30*100),"-")</f>
        <v>2015</v>
      </c>
      <c r="M30" s="474"/>
      <c r="N30" s="178"/>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237"/>
    </row>
    <row r="31" ht="13.65" customHeight="1">
      <c r="A31" s="13"/>
      <c r="B31" t="s" s="484">
        <v>2491</v>
      </c>
      <c r="C31" t="s" s="485">
        <v>2492</v>
      </c>
      <c r="D31" s="486"/>
      <c r="E31" s="486"/>
      <c r="F31" s="486"/>
      <c r="G31" s="486"/>
      <c r="H31" s="487"/>
      <c r="I31" s="488">
        <v>13</v>
      </c>
      <c r="J31" s="489"/>
      <c r="K31" s="490"/>
      <c r="L31" t="s" s="491">
        <f>IF(J31&gt;0,IF(K31/J31&gt;=100,"&gt;&gt;100",K31/J31*100),"-")</f>
        <v>2015</v>
      </c>
      <c r="M31" s="474"/>
      <c r="N31" s="178"/>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c r="IW31" s="237"/>
    </row>
    <row r="32" ht="13.65" customHeight="1">
      <c r="A32" s="13"/>
      <c r="B32" t="s" s="484">
        <v>2493</v>
      </c>
      <c r="C32" t="s" s="485">
        <v>2494</v>
      </c>
      <c r="D32" s="486"/>
      <c r="E32" s="486"/>
      <c r="F32" s="486"/>
      <c r="G32" s="486"/>
      <c r="H32" s="487"/>
      <c r="I32" s="488">
        <v>14</v>
      </c>
      <c r="J32" s="489"/>
      <c r="K32" s="490"/>
      <c r="L32" t="s" s="491">
        <f>IF(J32&gt;0,IF(K32/J32&gt;=100,"&gt;&gt;100",K32/J32*100),"-")</f>
        <v>2015</v>
      </c>
      <c r="M32" s="474"/>
      <c r="N32" s="178"/>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c r="IW32" s="237"/>
    </row>
    <row r="33" ht="13.65" customHeight="1">
      <c r="A33" s="13"/>
      <c r="B33" s="493"/>
      <c r="C33" t="s" s="494">
        <v>2495</v>
      </c>
      <c r="D33" s="495"/>
      <c r="E33" s="495"/>
      <c r="F33" s="495"/>
      <c r="G33" s="495"/>
      <c r="H33" s="496"/>
      <c r="I33" s="497">
        <v>15</v>
      </c>
      <c r="J33" s="346">
        <f>SUM(J19:J22)+SUM(J29:J32)</f>
        <v>0</v>
      </c>
      <c r="K33" s="498">
        <f>SUM(K19:K22)+SUM(K29:K32)</f>
        <v>0</v>
      </c>
      <c r="L33" t="s" s="499">
        <f>IF(J33&gt;0,IF(K33/J33&gt;=100,"&gt;&gt;100",K33/J33*100),"-")</f>
        <v>2015</v>
      </c>
      <c r="M33" s="474"/>
      <c r="N33" s="178"/>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237"/>
    </row>
    <row r="34" ht="15" customHeight="1">
      <c r="A34" s="13"/>
      <c r="B34" t="s" s="292">
        <v>2496</v>
      </c>
      <c r="C34" s="475"/>
      <c r="D34" s="293"/>
      <c r="E34" s="293"/>
      <c r="F34" s="293"/>
      <c r="G34" s="293"/>
      <c r="H34" s="293"/>
      <c r="I34" s="293"/>
      <c r="J34" s="500"/>
      <c r="K34" s="500"/>
      <c r="L34" s="294"/>
      <c r="M34" s="474"/>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237"/>
    </row>
    <row r="35" ht="13.65" customHeight="1">
      <c r="A35" s="13"/>
      <c r="B35" t="s" s="476">
        <v>2467</v>
      </c>
      <c r="C35" t="s" s="477">
        <v>2497</v>
      </c>
      <c r="D35" s="478"/>
      <c r="E35" s="478"/>
      <c r="F35" s="478"/>
      <c r="G35" s="478"/>
      <c r="H35" s="479"/>
      <c r="I35" s="480">
        <v>16</v>
      </c>
      <c r="J35" s="303">
        <f>SUM(J36:J37)</f>
        <v>0</v>
      </c>
      <c r="K35" s="303">
        <f>SUM(K36:K37)</f>
        <v>0</v>
      </c>
      <c r="L35" t="s" s="501">
        <f>IF(J35&gt;0,IF(K35/J35&gt;=100,"&gt;&gt;100",K35/J35*100),"-")</f>
        <v>2015</v>
      </c>
      <c r="M35" s="474"/>
      <c r="N35" s="178"/>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c r="IW35" s="237"/>
    </row>
    <row r="36" ht="13.65" customHeight="1">
      <c r="A36" s="13"/>
      <c r="B36" t="s" s="484">
        <v>2498</v>
      </c>
      <c r="C36" t="s" s="485">
        <v>2499</v>
      </c>
      <c r="D36" s="486"/>
      <c r="E36" s="486"/>
      <c r="F36" s="486"/>
      <c r="G36" s="486"/>
      <c r="H36" s="487"/>
      <c r="I36" s="488">
        <v>17</v>
      </c>
      <c r="J36" s="489"/>
      <c r="K36" s="489"/>
      <c r="L36" t="s" s="502">
        <f>IF(J36&gt;0,IF(K36/J36&gt;=100,"&gt;&gt;100",K36/J36*100),"-")</f>
        <v>2015</v>
      </c>
      <c r="M36" s="474"/>
      <c r="N36" s="178"/>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237"/>
    </row>
    <row r="37" ht="13.65" customHeight="1">
      <c r="A37" s="13"/>
      <c r="B37" t="s" s="484">
        <v>2500</v>
      </c>
      <c r="C37" t="s" s="485">
        <v>2501</v>
      </c>
      <c r="D37" s="486"/>
      <c r="E37" s="486"/>
      <c r="F37" s="486"/>
      <c r="G37" s="486"/>
      <c r="H37" s="487"/>
      <c r="I37" s="488">
        <v>18</v>
      </c>
      <c r="J37" s="489"/>
      <c r="K37" s="489"/>
      <c r="L37" t="s" s="502">
        <f>IF(J37&gt;0,IF(K37/J37&gt;=100,"&gt;&gt;100",K37/J37*100),"-")</f>
        <v>2015</v>
      </c>
      <c r="M37" s="474"/>
      <c r="N37" s="178"/>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237"/>
    </row>
    <row r="38" ht="13.65" customHeight="1">
      <c r="A38" s="13"/>
      <c r="B38" t="s" s="484">
        <v>2469</v>
      </c>
      <c r="C38" t="s" s="485">
        <v>2502</v>
      </c>
      <c r="D38" s="486"/>
      <c r="E38" s="486"/>
      <c r="F38" s="486"/>
      <c r="G38" s="486"/>
      <c r="H38" s="487"/>
      <c r="I38" s="488">
        <v>19</v>
      </c>
      <c r="J38" s="489"/>
      <c r="K38" s="489"/>
      <c r="L38" t="s" s="502">
        <f>IF(J38&gt;0,IF(K38/J38&gt;=100,"&gt;&gt;100",K38/J38*100),"-")</f>
        <v>2015</v>
      </c>
      <c r="M38" s="474"/>
      <c r="N38" s="178"/>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237"/>
    </row>
    <row r="39" ht="13.65" customHeight="1">
      <c r="A39" s="13"/>
      <c r="B39" t="s" s="484">
        <v>2471</v>
      </c>
      <c r="C39" t="s" s="485">
        <v>2503</v>
      </c>
      <c r="D39" s="486"/>
      <c r="E39" s="486"/>
      <c r="F39" s="486"/>
      <c r="G39" s="486"/>
      <c r="H39" s="487"/>
      <c r="I39" s="488">
        <v>20</v>
      </c>
      <c r="J39" s="489"/>
      <c r="K39" s="489"/>
      <c r="L39" t="s" s="502">
        <f>IF(J39&gt;0,IF(K39/J39&gt;=100,"&gt;&gt;100",K39/J39*100),"-")</f>
        <v>2015</v>
      </c>
      <c r="M39" s="474"/>
      <c r="N39" s="178"/>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237"/>
    </row>
    <row r="40" ht="13.65" customHeight="1">
      <c r="A40" s="13"/>
      <c r="B40" t="s" s="484">
        <v>2473</v>
      </c>
      <c r="C40" t="s" s="485">
        <v>2504</v>
      </c>
      <c r="D40" s="486"/>
      <c r="E40" s="486"/>
      <c r="F40" s="486"/>
      <c r="G40" s="486"/>
      <c r="H40" s="487"/>
      <c r="I40" s="488">
        <v>21</v>
      </c>
      <c r="J40" s="489"/>
      <c r="K40" s="489"/>
      <c r="L40" t="s" s="502">
        <f>IF(J40&gt;0,IF(K40/J40&gt;=100,"&gt;&gt;100",K40/J40*100),"-")</f>
        <v>2015</v>
      </c>
      <c r="M40" s="474"/>
      <c r="N40" s="178"/>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237"/>
    </row>
    <row r="41" ht="13.65" customHeight="1">
      <c r="A41" s="13"/>
      <c r="B41" t="s" s="484">
        <v>2487</v>
      </c>
      <c r="C41" t="s" s="485">
        <v>2505</v>
      </c>
      <c r="D41" s="486"/>
      <c r="E41" s="486"/>
      <c r="F41" s="486"/>
      <c r="G41" s="486"/>
      <c r="H41" s="487"/>
      <c r="I41" s="488">
        <v>22</v>
      </c>
      <c r="J41" s="489"/>
      <c r="K41" s="489"/>
      <c r="L41" t="s" s="502">
        <f>IF(J41&gt;0,IF(K41/J41&gt;=100,"&gt;&gt;100",K41/J41*100),"-")</f>
        <v>2015</v>
      </c>
      <c r="M41" s="474"/>
      <c r="N41" s="178"/>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237"/>
    </row>
    <row r="42" ht="13.65" customHeight="1">
      <c r="A42" s="13"/>
      <c r="B42" t="s" s="484">
        <v>2489</v>
      </c>
      <c r="C42" t="s" s="485">
        <v>2506</v>
      </c>
      <c r="D42" s="486"/>
      <c r="E42" s="486"/>
      <c r="F42" s="486"/>
      <c r="G42" s="486"/>
      <c r="H42" s="487"/>
      <c r="I42" s="488">
        <v>23</v>
      </c>
      <c r="J42" s="489"/>
      <c r="K42" s="489"/>
      <c r="L42" t="s" s="502">
        <f>IF(J42&gt;0,IF(K42/J42&gt;=100,"&gt;&gt;100",K42/J42*100),"-")</f>
        <v>2015</v>
      </c>
      <c r="M42" s="474"/>
      <c r="N42" s="178"/>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237"/>
    </row>
    <row r="43" ht="13.65" customHeight="1">
      <c r="A43" s="13"/>
      <c r="B43" t="s" s="484">
        <v>2491</v>
      </c>
      <c r="C43" t="s" s="485">
        <v>2507</v>
      </c>
      <c r="D43" s="486"/>
      <c r="E43" s="486"/>
      <c r="F43" s="486"/>
      <c r="G43" s="486"/>
      <c r="H43" s="487"/>
      <c r="I43" s="488">
        <v>24</v>
      </c>
      <c r="J43" s="489"/>
      <c r="K43" s="489"/>
      <c r="L43" t="s" s="502">
        <f>IF(J43&gt;0,IF(K43/J43&gt;=100,"&gt;&gt;100",K43/J43*100),"-")</f>
        <v>2015</v>
      </c>
      <c r="M43" s="474"/>
      <c r="N43" s="178"/>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237"/>
    </row>
    <row r="44" ht="13.65" customHeight="1">
      <c r="A44" s="13"/>
      <c r="B44" t="s" s="484">
        <v>2508</v>
      </c>
      <c r="C44" t="s" s="485">
        <v>2509</v>
      </c>
      <c r="D44" s="486"/>
      <c r="E44" s="486"/>
      <c r="F44" s="486"/>
      <c r="G44" s="486"/>
      <c r="H44" s="487"/>
      <c r="I44" s="488">
        <v>25</v>
      </c>
      <c r="J44" s="489"/>
      <c r="K44" s="489"/>
      <c r="L44" t="s" s="502">
        <f>IF(J44&gt;0,IF(K44/J44&gt;=100,"&gt;&gt;100",K44/J44*100),"-")</f>
        <v>2015</v>
      </c>
      <c r="M44" s="474"/>
      <c r="N44" s="178"/>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237"/>
    </row>
    <row r="45" ht="13.65" customHeight="1">
      <c r="A45" s="13"/>
      <c r="B45" t="s" s="484">
        <v>2510</v>
      </c>
      <c r="C45" t="s" s="485">
        <v>2511</v>
      </c>
      <c r="D45" s="486"/>
      <c r="E45" s="486"/>
      <c r="F45" s="486"/>
      <c r="G45" s="486"/>
      <c r="H45" s="487"/>
      <c r="I45" s="488">
        <v>26</v>
      </c>
      <c r="J45" s="489"/>
      <c r="K45" s="489"/>
      <c r="L45" t="s" s="502">
        <f>IF(J45&gt;0,IF(K45/J45&gt;=100,"&gt;&gt;100",K45/J45*100),"-")</f>
        <v>2015</v>
      </c>
      <c r="M45" s="474"/>
      <c r="N45" s="178"/>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237"/>
    </row>
    <row r="46" ht="13.65" customHeight="1">
      <c r="A46" s="13"/>
      <c r="B46" t="s" s="484">
        <v>2512</v>
      </c>
      <c r="C46" t="s" s="485">
        <v>2513</v>
      </c>
      <c r="D46" s="486"/>
      <c r="E46" s="486"/>
      <c r="F46" s="486"/>
      <c r="G46" s="486"/>
      <c r="H46" s="487"/>
      <c r="I46" s="488">
        <v>27</v>
      </c>
      <c r="J46" s="489"/>
      <c r="K46" s="489"/>
      <c r="L46" t="s" s="502">
        <f>IF(J46&gt;0,IF(K46/J46&gt;=100,"&gt;&gt;100",K46/J46*100),"-")</f>
        <v>2015</v>
      </c>
      <c r="M46" s="474"/>
      <c r="N46" s="178"/>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237"/>
    </row>
    <row r="47" ht="13.65" customHeight="1">
      <c r="A47" s="13"/>
      <c r="B47" s="493"/>
      <c r="C47" t="s" s="494">
        <v>2514</v>
      </c>
      <c r="D47" s="495"/>
      <c r="E47" s="495"/>
      <c r="F47" s="495"/>
      <c r="G47" s="495"/>
      <c r="H47" s="496"/>
      <c r="I47" s="497">
        <v>28</v>
      </c>
      <c r="J47" s="346">
        <f>J35+J38+J39+J40+J41+J42+J43+J44+J45+J46</f>
        <v>0</v>
      </c>
      <c r="K47" s="346">
        <f>K35+K38+K39+K40+K41+K42+K43+K44+K45+K46</f>
        <v>0</v>
      </c>
      <c r="L47" t="s" s="503">
        <f>IF(J47&gt;0,IF(K47/J47&gt;=100,"&gt;&gt;100",K47/J47*100),"-")</f>
        <v>2015</v>
      </c>
      <c r="M47" s="474"/>
      <c r="N47" s="178"/>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237"/>
    </row>
    <row r="48" ht="13.65" customHeight="1">
      <c r="A48" s="13"/>
      <c r="B48" t="s" s="504">
        <v>2515</v>
      </c>
      <c r="C48" t="s" s="505">
        <v>2516</v>
      </c>
      <c r="D48" s="506"/>
      <c r="E48" s="506"/>
      <c r="F48" s="506"/>
      <c r="G48" s="506"/>
      <c r="H48" s="507"/>
      <c r="I48" s="508">
        <v>29</v>
      </c>
      <c r="J48" s="299">
        <f>J33-J47</f>
        <v>0</v>
      </c>
      <c r="K48" s="299">
        <f>K33-K47</f>
        <v>0</v>
      </c>
      <c r="L48" t="s" s="509">
        <f>IF(J48&gt;0,IF(K48/J48&gt;=100,"&gt;&gt;100",K48/J48*100),"-")</f>
        <v>2015</v>
      </c>
      <c r="M48" s="474"/>
      <c r="N48" s="178"/>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237"/>
    </row>
    <row r="49" ht="13.65" customHeight="1">
      <c r="A49" s="13"/>
      <c r="B49" t="s" s="504">
        <v>2517</v>
      </c>
      <c r="C49" t="s" s="505">
        <v>2518</v>
      </c>
      <c r="D49" s="506"/>
      <c r="E49" s="506"/>
      <c r="F49" s="506"/>
      <c r="G49" s="506"/>
      <c r="H49" s="507"/>
      <c r="I49" s="508">
        <v>30</v>
      </c>
      <c r="J49" s="510"/>
      <c r="K49" s="346">
        <f>SUM(J51:J53)</f>
        <v>0</v>
      </c>
      <c r="L49" t="s" s="509">
        <f>IF(J49&gt;0,IF(K49/J49&gt;=100,"&gt;&gt;100",K49/J49*100),"-")</f>
        <v>2015</v>
      </c>
      <c r="M49" s="474"/>
      <c r="N49" s="178"/>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237"/>
    </row>
    <row r="50" ht="35.15" customHeight="1">
      <c r="A50" s="13"/>
      <c r="B50" t="s" s="282">
        <v>2465</v>
      </c>
      <c r="C50" t="s" s="283">
        <v>2165</v>
      </c>
      <c r="D50" s="284"/>
      <c r="E50" s="284"/>
      <c r="F50" s="284"/>
      <c r="G50" s="285"/>
      <c r="H50" s="285"/>
      <c r="I50" t="s" s="283">
        <v>35</v>
      </c>
      <c r="J50" t="s" s="9">
        <v>2519</v>
      </c>
      <c r="K50" t="s" s="9">
        <v>2193</v>
      </c>
      <c r="L50" t="s" s="228">
        <v>2208</v>
      </c>
      <c r="M50" s="474"/>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237"/>
    </row>
    <row r="51" ht="13.65" customHeight="1">
      <c r="A51" s="13"/>
      <c r="B51" t="s" s="476">
        <v>2467</v>
      </c>
      <c r="C51" t="s" s="477">
        <v>2520</v>
      </c>
      <c r="D51" s="478"/>
      <c r="E51" s="478"/>
      <c r="F51" s="478"/>
      <c r="G51" s="478"/>
      <c r="H51" s="479"/>
      <c r="I51" s="480">
        <v>31</v>
      </c>
      <c r="J51" s="481"/>
      <c r="K51" s="481"/>
      <c r="L51" t="s" s="501">
        <f>IF(J51&gt;0,IF(K51/J51&gt;=100,"&gt;&gt;100",K51/J51*100),"-")</f>
        <v>2015</v>
      </c>
      <c r="M51" s="474"/>
      <c r="N51" s="178"/>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237"/>
    </row>
    <row r="52" ht="13.65" customHeight="1">
      <c r="A52" s="13"/>
      <c r="B52" t="s" s="484">
        <v>2469</v>
      </c>
      <c r="C52" t="s" s="485">
        <v>2521</v>
      </c>
      <c r="D52" s="486"/>
      <c r="E52" s="486"/>
      <c r="F52" s="486"/>
      <c r="G52" s="486"/>
      <c r="H52" s="487"/>
      <c r="I52" s="488">
        <v>32</v>
      </c>
      <c r="J52" s="489"/>
      <c r="K52" s="489"/>
      <c r="L52" t="s" s="502">
        <f>IF(J52&gt;0,IF(K52/J52&gt;=100,"&gt;&gt;100",K52/J52*100),"-")</f>
        <v>2015</v>
      </c>
      <c r="M52" s="474"/>
      <c r="N52" s="178"/>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237"/>
    </row>
    <row r="53" ht="13.65" customHeight="1">
      <c r="A53" s="13"/>
      <c r="B53" t="s" s="484">
        <v>2471</v>
      </c>
      <c r="C53" t="s" s="485">
        <v>2522</v>
      </c>
      <c r="D53" s="486"/>
      <c r="E53" s="486"/>
      <c r="F53" s="486"/>
      <c r="G53" s="486"/>
      <c r="H53" s="487"/>
      <c r="I53" s="488">
        <v>33</v>
      </c>
      <c r="J53" s="489"/>
      <c r="K53" s="489"/>
      <c r="L53" t="s" s="502">
        <f>IF(J53&gt;0,IF(K53/J53&gt;=100,"&gt;&gt;100",K53/J53*100),"-")</f>
        <v>2015</v>
      </c>
      <c r="M53" s="474"/>
      <c r="N53" s="178"/>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237"/>
    </row>
    <row r="54" ht="13.65" customHeight="1">
      <c r="A54" s="13"/>
      <c r="B54" t="s" s="484">
        <v>2473</v>
      </c>
      <c r="C54" t="s" s="485">
        <v>2523</v>
      </c>
      <c r="D54" s="486"/>
      <c r="E54" s="486"/>
      <c r="F54" s="486"/>
      <c r="G54" s="486"/>
      <c r="H54" s="487"/>
      <c r="I54" s="488">
        <v>34</v>
      </c>
      <c r="J54" s="489"/>
      <c r="K54" s="489"/>
      <c r="L54" t="s" s="502">
        <f>IF(J54&gt;0,IF(K54/J54&gt;=100,"&gt;&gt;100",K54/J54*100),"-")</f>
        <v>2015</v>
      </c>
      <c r="M54" s="474"/>
      <c r="N54" s="178"/>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237"/>
    </row>
    <row r="55" ht="13.65" customHeight="1">
      <c r="A55" s="13"/>
      <c r="B55" t="s" s="484">
        <v>2487</v>
      </c>
      <c r="C55" t="s" s="485">
        <v>2524</v>
      </c>
      <c r="D55" s="486"/>
      <c r="E55" s="486"/>
      <c r="F55" s="486"/>
      <c r="G55" s="486"/>
      <c r="H55" s="487"/>
      <c r="I55" s="488">
        <v>35</v>
      </c>
      <c r="J55" s="489"/>
      <c r="K55" s="489"/>
      <c r="L55" t="s" s="502">
        <f>IF(J55&gt;0,IF(K55/J55&gt;=100,"&gt;&gt;100",K55/J55*100),"-")</f>
        <v>2015</v>
      </c>
      <c r="M55" s="474"/>
      <c r="N55" s="178"/>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c r="IV55" s="36"/>
      <c r="IW55" s="237"/>
    </row>
    <row r="56" ht="13.65" customHeight="1">
      <c r="A56" s="13"/>
      <c r="B56" t="s" s="484">
        <v>2489</v>
      </c>
      <c r="C56" t="s" s="485">
        <v>2525</v>
      </c>
      <c r="D56" s="486"/>
      <c r="E56" s="486"/>
      <c r="F56" s="486"/>
      <c r="G56" s="486"/>
      <c r="H56" s="487"/>
      <c r="I56" s="488">
        <v>36</v>
      </c>
      <c r="J56" s="489"/>
      <c r="K56" s="489"/>
      <c r="L56" t="s" s="502">
        <f>IF(J56&gt;0,IF(K56/J56&gt;=100,"&gt;&gt;100",K56/J56*100),"-")</f>
        <v>2015</v>
      </c>
      <c r="M56" s="474"/>
      <c r="N56" s="178"/>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237"/>
    </row>
    <row r="57" ht="13.65" customHeight="1">
      <c r="A57" s="13"/>
      <c r="B57" t="s" s="484">
        <v>2491</v>
      </c>
      <c r="C57" t="s" s="485">
        <v>2526</v>
      </c>
      <c r="D57" s="486"/>
      <c r="E57" s="486"/>
      <c r="F57" s="486"/>
      <c r="G57" s="486"/>
      <c r="H57" s="487"/>
      <c r="I57" s="488">
        <v>37</v>
      </c>
      <c r="J57" s="489"/>
      <c r="K57" s="489"/>
      <c r="L57" t="s" s="502">
        <f>IF(J57&gt;0,IF(K57/J57&gt;=100,"&gt;&gt;100",K57/J57*100),"-")</f>
        <v>2015</v>
      </c>
      <c r="M57" s="474"/>
      <c r="N57" s="178"/>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237"/>
    </row>
    <row r="58" ht="13.65" customHeight="1">
      <c r="A58" s="13"/>
      <c r="B58" t="s" s="484">
        <v>2508</v>
      </c>
      <c r="C58" t="s" s="485">
        <v>2174</v>
      </c>
      <c r="D58" s="486"/>
      <c r="E58" s="486"/>
      <c r="F58" s="486"/>
      <c r="G58" s="486"/>
      <c r="H58" s="487"/>
      <c r="I58" s="488">
        <v>38</v>
      </c>
      <c r="J58" s="489"/>
      <c r="K58" s="489"/>
      <c r="L58" t="s" s="502">
        <f>IF(J58&gt;0,IF(K58/J58&gt;=100,"&gt;&gt;100",K58/J58*100),"-")</f>
        <v>2015</v>
      </c>
      <c r="M58" s="474"/>
      <c r="N58" s="178"/>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c r="IV58" s="36"/>
      <c r="IW58" s="237"/>
    </row>
    <row r="59" ht="13.65" customHeight="1">
      <c r="A59" s="13"/>
      <c r="B59" t="s" s="484">
        <v>2510</v>
      </c>
      <c r="C59" t="s" s="485">
        <v>2175</v>
      </c>
      <c r="D59" s="486"/>
      <c r="E59" s="486"/>
      <c r="F59" s="486"/>
      <c r="G59" s="486"/>
      <c r="H59" s="487"/>
      <c r="I59" s="488">
        <v>39</v>
      </c>
      <c r="J59" s="489"/>
      <c r="K59" s="489"/>
      <c r="L59" t="s" s="502">
        <f>IF(J59&gt;0,IF(K59/J59&gt;=100,"&gt;&gt;100",K59/J59*100),"-")</f>
        <v>2015</v>
      </c>
      <c r="M59" s="474"/>
      <c r="N59" s="178"/>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c r="II59" s="36"/>
      <c r="IJ59" s="36"/>
      <c r="IK59" s="36"/>
      <c r="IL59" s="36"/>
      <c r="IM59" s="36"/>
      <c r="IN59" s="36"/>
      <c r="IO59" s="36"/>
      <c r="IP59" s="36"/>
      <c r="IQ59" s="36"/>
      <c r="IR59" s="36"/>
      <c r="IS59" s="36"/>
      <c r="IT59" s="36"/>
      <c r="IU59" s="36"/>
      <c r="IV59" s="36"/>
      <c r="IW59" s="237"/>
    </row>
    <row r="60" ht="13.65" customHeight="1">
      <c r="A60" s="13"/>
      <c r="B60" s="493"/>
      <c r="C60" t="s" s="511">
        <v>2527</v>
      </c>
      <c r="D60" s="372"/>
      <c r="E60" s="372"/>
      <c r="F60" s="372"/>
      <c r="G60" s="372"/>
      <c r="H60" s="373"/>
      <c r="I60" s="497">
        <v>40</v>
      </c>
      <c r="J60" s="346">
        <f>SUM(J51:J59)</f>
        <v>0</v>
      </c>
      <c r="K60" s="346">
        <f>SUM(K51:K59)</f>
        <v>0</v>
      </c>
      <c r="L60" t="s" s="503">
        <f>IF(J60&gt;0,IF(K60/J60&gt;=100,"&gt;&gt;100",K60/J60*100),"-")</f>
        <v>2015</v>
      </c>
      <c r="M60" s="474"/>
      <c r="N60" s="178"/>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c r="IW60" s="237"/>
    </row>
    <row r="61" ht="10" customHeight="1">
      <c r="A61" s="33"/>
      <c r="B61" s="34"/>
      <c r="C61" s="34"/>
      <c r="D61" s="34"/>
      <c r="E61" s="34"/>
      <c r="F61" s="34"/>
      <c r="G61" s="34"/>
      <c r="H61" s="34"/>
      <c r="I61" s="34"/>
      <c r="J61" s="34"/>
      <c r="K61" s="34"/>
      <c r="L61" s="34"/>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c r="IJ61" s="36"/>
      <c r="IK61" s="36"/>
      <c r="IL61" s="36"/>
      <c r="IM61" s="36"/>
      <c r="IN61" s="36"/>
      <c r="IO61" s="36"/>
      <c r="IP61" s="36"/>
      <c r="IQ61" s="36"/>
      <c r="IR61" s="36"/>
      <c r="IS61" s="36"/>
      <c r="IT61" s="36"/>
      <c r="IU61" s="36"/>
      <c r="IV61" s="36"/>
      <c r="IW61" s="237"/>
    </row>
    <row r="62" ht="13.65" customHeight="1">
      <c r="A62" s="33"/>
      <c r="B62" s="154"/>
      <c r="C62" s="154"/>
      <c r="D62" s="154"/>
      <c r="E62" s="375"/>
      <c r="F62" s="375"/>
      <c r="G62" s="375"/>
      <c r="H62" s="375"/>
      <c r="I62" s="36"/>
      <c r="J62" t="s" s="376">
        <v>227</v>
      </c>
      <c r="K62" s="377"/>
      <c r="L62" s="377"/>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36"/>
      <c r="IS62" s="36"/>
      <c r="IT62" s="36"/>
      <c r="IU62" s="36"/>
      <c r="IV62" s="36"/>
      <c r="IW62" s="237"/>
    </row>
    <row r="63" ht="10" customHeight="1">
      <c r="A63" s="33"/>
      <c r="B63" s="378"/>
      <c r="C63" s="378"/>
      <c r="D63" s="378"/>
      <c r="E63" s="174"/>
      <c r="F63" s="174"/>
      <c r="G63" s="174"/>
      <c r="H63" s="174"/>
      <c r="I63" s="174"/>
      <c r="J63" s="174"/>
      <c r="K63" s="379"/>
      <c r="L63" s="174"/>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c r="IV63" s="36"/>
      <c r="IW63" s="237"/>
    </row>
    <row r="64" ht="14.15" customHeight="1">
      <c r="A64" s="33"/>
      <c r="B64" t="s" s="380">
        <v>225</v>
      </c>
      <c r="C64" s="153"/>
      <c r="D64" t="s" s="381">
        <f>IF('RefStr'!P4=1,IF('RefStr'!D39&lt;&gt;"",'RefStr'!D39,""),"")</f>
      </c>
      <c r="E64" s="382"/>
      <c r="F64" s="382"/>
      <c r="G64" s="382"/>
      <c r="H64" s="382"/>
      <c r="I64" s="174"/>
      <c r="J64" s="383"/>
      <c r="K64" s="383"/>
      <c r="L64" s="383"/>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c r="IV64" s="36"/>
      <c r="IW64" s="237"/>
    </row>
    <row r="65" ht="14.65" customHeight="1">
      <c r="A65" s="33"/>
      <c r="B65" t="s" s="384">
        <v>236</v>
      </c>
      <c r="C65" s="385"/>
      <c r="D65" t="s" s="386">
        <f>IF('RefStr'!P4=1,IF('RefStr'!D41&lt;&gt;"",'RefStr'!D41,""),"")</f>
      </c>
      <c r="E65" s="387"/>
      <c r="F65" s="387"/>
      <c r="G65" s="387"/>
      <c r="H65" s="388"/>
      <c r="I65" s="36"/>
      <c r="J65" s="461"/>
      <c r="K65" s="388"/>
      <c r="L65" s="461"/>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c r="IW65" s="237"/>
    </row>
    <row r="66" ht="14.65" customHeight="1">
      <c r="A66" s="33"/>
      <c r="B66" t="s" s="267">
        <v>246</v>
      </c>
      <c r="C66" s="154"/>
      <c r="D66" t="s" s="390">
        <f>IF('RefStr'!P4=1,IF('RefStr'!D43&lt;&gt;"",'RefStr'!D43,""),"")</f>
      </c>
      <c r="E66" s="382"/>
      <c r="F66" s="382"/>
      <c r="G66" s="382"/>
      <c r="H66" s="153"/>
      <c r="I66" s="153"/>
      <c r="J66" s="153"/>
      <c r="K66" s="153"/>
      <c r="L66" s="153"/>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c r="IV66" s="36"/>
      <c r="IW66" s="237"/>
    </row>
    <row r="67" ht="14.65" customHeight="1">
      <c r="A67" s="33"/>
      <c r="B67" t="s" s="384">
        <v>2199</v>
      </c>
      <c r="C67" s="385"/>
      <c r="D67" t="s" s="390">
        <f>IF('RefStr'!P4=1,IF('RefStr'!D45&lt;&gt;"",'RefStr'!D45,""),"")</f>
      </c>
      <c r="E67" s="391"/>
      <c r="F67" s="392"/>
      <c r="G67" s="461"/>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c r="IV67" s="36"/>
      <c r="IW67" s="237"/>
    </row>
    <row r="68" ht="14.65" customHeight="1">
      <c r="A68" s="33"/>
      <c r="B68" t="s" s="384">
        <v>265</v>
      </c>
      <c r="C68" s="385"/>
      <c r="D68" t="s" s="386">
        <f>IF('RefStr'!P4=1,IF('RefStr'!D47&lt;&gt;"",'RefStr'!D47,""),"")</f>
      </c>
      <c r="E68" s="393"/>
      <c r="F68" s="394"/>
      <c r="G68" s="394"/>
      <c r="H68" s="394"/>
      <c r="I68" s="394"/>
      <c r="J68" s="394"/>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c r="II68" s="36"/>
      <c r="IJ68" s="36"/>
      <c r="IK68" s="36"/>
      <c r="IL68" s="36"/>
      <c r="IM68" s="36"/>
      <c r="IN68" s="36"/>
      <c r="IO68" s="36"/>
      <c r="IP68" s="36"/>
      <c r="IQ68" s="36"/>
      <c r="IR68" s="36"/>
      <c r="IS68" s="36"/>
      <c r="IT68" s="36"/>
      <c r="IU68" s="36"/>
      <c r="IV68" s="36"/>
      <c r="IW68" s="237"/>
    </row>
    <row r="69" ht="14.65" customHeight="1">
      <c r="A69" s="38"/>
      <c r="B69" t="s" s="396">
        <v>274</v>
      </c>
      <c r="C69" s="397"/>
      <c r="D69" t="s" s="386">
        <f>IF('RefStr'!P4=1,IF('RefStr'!D49&lt;&gt;"",'RefStr'!D49,""),"")</f>
      </c>
      <c r="E69" s="393"/>
      <c r="F69" s="398"/>
      <c r="G69" s="398"/>
      <c r="H69" s="399"/>
      <c r="I69" s="399"/>
      <c r="J69" s="399"/>
      <c r="K69" s="399"/>
      <c r="L69" s="39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c r="IR69" s="39"/>
      <c r="IS69" s="39"/>
      <c r="IT69" s="39"/>
      <c r="IU69" s="39"/>
      <c r="IV69" s="39"/>
      <c r="IW69" s="401"/>
    </row>
  </sheetData>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D7:L7">
    <cfRule type="cellIs" dxfId="7" priority="1" operator="equal" stopIfTrue="1">
      <formula>"(za ovo razdoblje i ovu vrstu obveznika obrazac se ne popunjava)"</formula>
    </cfRule>
  </conditionalFormatting>
  <conditionalFormatting sqref="J19:K33 J35:K47 J49:K49 J51:K60">
    <cfRule type="cellIs" dxfId="8" priority="1" operator="lessThan" stopIfTrue="1">
      <formula>0</formula>
    </cfRule>
  </conditionalFormatting>
  <hyperlinks>
    <hyperlink ref="C1" location="'Novosti'!R1C1" tooltip="" display="Novosti"/>
    <hyperlink ref="D1" location="'Upute'!R1C1" tooltip="" display="Upute"/>
    <hyperlink ref="E1" location="'RefStr'!R1C1" tooltip="" display="RefStr"/>
    <hyperlink ref="F1" location="'PRRAS'!R1C1" tooltip="" display="PR-RAS-NPF"/>
    <hyperlink ref="G1" location="'BIL'!R1C1" tooltip="" display="BIL"/>
    <hyperlink ref="H1" location="'GPRIZNPF'!R1C1" tooltip="" display="G-PR-IZ-NPF"/>
    <hyperlink ref="J1" location="'Kontrole'!R1C1" tooltip="" display="Kontrole"/>
    <hyperlink ref="K1" location="'Sifre'!R1C1" tooltip="" display="Šifre"/>
  </hyperlinks>
  <pageMargins left="0.590551" right="0.590551" top="0.590551" bottom="0.787402" header="0.393701" footer="0.590551"/>
  <pageSetup firstPageNumber="1" fitToHeight="1" fitToWidth="1" scale="74"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1:IW618"/>
  <sheetViews>
    <sheetView workbookViewId="0" defaultGridColor="0" colorId="21"/>
  </sheetViews>
  <sheetFormatPr defaultColWidth="0" defaultRowHeight="12.5" customHeight="1" outlineLevelRow="0" outlineLevelCol="0"/>
  <cols>
    <col min="1" max="1" width="25.3516" style="98" customWidth="1"/>
    <col min="2" max="2" width="8" style="98" customWidth="1"/>
    <col min="3" max="3" width="6.35156" style="98" customWidth="1"/>
    <col min="4" max="4" width="10.6719" style="98" customWidth="1"/>
    <col min="5" max="9" width="16.6719" style="98" customWidth="1"/>
    <col min="10" max="10" width="3.17188" style="98" customWidth="1"/>
    <col min="11" max="256" hidden="1" width="0" style="98" customWidth="1"/>
    <col min="257" max="257" width="0" style="99" customWidth="1"/>
    <col min="258" max="16384" width="0" style="512" customWidth="1"/>
  </cols>
  <sheetData>
    <row r="1" s="98" customFormat="1" ht="25" customHeight="1">
      <c r="A1" t="s" s="8">
        <v>6</v>
      </c>
      <c r="B1" t="s" s="9">
        <v>19</v>
      </c>
      <c r="C1" t="s" s="9">
        <v>7</v>
      </c>
      <c r="D1" t="s" s="9">
        <v>8</v>
      </c>
      <c r="E1" t="s" s="42">
        <v>9</v>
      </c>
      <c r="F1" t="s" s="9">
        <v>10</v>
      </c>
      <c r="G1" t="s" s="9">
        <v>11</v>
      </c>
      <c r="H1" t="s" s="11">
        <v>12</v>
      </c>
      <c r="I1" s="513"/>
    </row>
    <row r="2" s="99" customFormat="1" ht="30" customHeight="1">
      <c r="A2" t="s" s="514">
        <v>2529</v>
      </c>
      <c r="B2" s="515"/>
      <c r="C2" s="516"/>
      <c r="D2" s="515"/>
      <c r="E2" s="517"/>
      <c r="F2" s="515"/>
      <c r="G2" s="515"/>
      <c r="H2" s="515"/>
      <c r="I2" s="517"/>
    </row>
    <row r="3" s="99" customFormat="1" ht="22.5" customHeight="1">
      <c r="A3" t="s" s="518">
        <v>2530</v>
      </c>
      <c r="B3" t="s" s="169">
        <v>2531</v>
      </c>
      <c r="D3" t="s" s="169">
        <v>2532</v>
      </c>
      <c r="E3" t="s" s="519">
        <v>2533</v>
      </c>
      <c r="F3" s="520"/>
      <c r="G3" s="521"/>
      <c r="H3" s="521"/>
      <c r="I3" s="521"/>
    </row>
    <row r="4" s="99" customFormat="1" ht="14.5" customHeight="1">
      <c r="A4" t="s" s="522">
        <v>2534</v>
      </c>
      <c r="B4" s="523">
        <v>16</v>
      </c>
      <c r="C4" s="524"/>
      <c r="D4" s="525">
        <v>111</v>
      </c>
      <c r="E4" t="s" s="526">
        <v>159</v>
      </c>
      <c r="F4" s="527"/>
      <c r="G4" s="527"/>
      <c r="H4" s="527"/>
      <c r="I4" s="528"/>
    </row>
    <row r="5" s="99" customFormat="1" ht="14.5" customHeight="1">
      <c r="A5" t="s" s="529">
        <v>2535</v>
      </c>
      <c r="B5" s="530">
        <v>14</v>
      </c>
      <c r="C5" s="524"/>
      <c r="D5" s="531">
        <v>112</v>
      </c>
      <c r="E5" t="s" s="532">
        <v>165</v>
      </c>
      <c r="F5" s="533"/>
      <c r="G5" s="533"/>
      <c r="H5" s="533"/>
      <c r="I5" s="534"/>
    </row>
    <row r="6" s="99" customFormat="1" ht="14.5" customHeight="1">
      <c r="A6" t="s" s="529">
        <v>2536</v>
      </c>
      <c r="B6" s="530">
        <v>16</v>
      </c>
      <c r="C6" s="524"/>
      <c r="D6" s="531">
        <v>113</v>
      </c>
      <c r="E6" t="s" s="532">
        <v>171</v>
      </c>
      <c r="F6" s="533"/>
      <c r="G6" s="533"/>
      <c r="H6" s="533"/>
      <c r="I6" s="534"/>
    </row>
    <row r="7" s="99" customFormat="1" ht="14.5" customHeight="1">
      <c r="A7" t="s" s="529">
        <v>2537</v>
      </c>
      <c r="B7" s="530">
        <v>8</v>
      </c>
      <c r="C7" s="524"/>
      <c r="D7" s="531">
        <v>114</v>
      </c>
      <c r="E7" t="s" s="532">
        <v>175</v>
      </c>
      <c r="F7" s="533"/>
      <c r="G7" s="533"/>
      <c r="H7" s="533"/>
      <c r="I7" s="534"/>
    </row>
    <row r="8" s="99" customFormat="1" ht="14.5" customHeight="1">
      <c r="A8" t="s" s="529">
        <v>2538</v>
      </c>
      <c r="B8" s="530">
        <v>18</v>
      </c>
      <c r="C8" s="524"/>
      <c r="D8" s="531">
        <v>115</v>
      </c>
      <c r="E8" t="s" s="532">
        <v>179</v>
      </c>
      <c r="F8" s="533"/>
      <c r="G8" s="533"/>
      <c r="H8" s="533"/>
      <c r="I8" s="534"/>
    </row>
    <row r="9" s="99" customFormat="1" ht="14.5" customHeight="1">
      <c r="A9" t="s" s="529">
        <v>2539</v>
      </c>
      <c r="B9" s="530">
        <v>18</v>
      </c>
      <c r="C9" s="524"/>
      <c r="D9" s="531">
        <v>116</v>
      </c>
      <c r="E9" t="s" s="532">
        <v>183</v>
      </c>
      <c r="F9" s="533"/>
      <c r="G9" s="533"/>
      <c r="H9" s="533"/>
      <c r="I9" s="534"/>
    </row>
    <row r="10" s="99" customFormat="1" ht="14.5" customHeight="1">
      <c r="A10" t="s" s="529">
        <v>2540</v>
      </c>
      <c r="B10" s="530">
        <v>4</v>
      </c>
      <c r="C10" s="524"/>
      <c r="D10" s="531">
        <v>119</v>
      </c>
      <c r="E10" t="s" s="532">
        <v>187</v>
      </c>
      <c r="F10" s="533"/>
      <c r="G10" s="533"/>
      <c r="H10" s="533"/>
      <c r="I10" s="534"/>
    </row>
    <row r="11" s="99" customFormat="1" ht="14.5" customHeight="1">
      <c r="A11" t="s" s="529">
        <v>2541</v>
      </c>
      <c r="B11" s="530">
        <v>8</v>
      </c>
      <c r="C11" s="524"/>
      <c r="D11" s="531">
        <v>121</v>
      </c>
      <c r="E11" t="s" s="532">
        <v>191</v>
      </c>
      <c r="F11" s="533"/>
      <c r="G11" s="533"/>
      <c r="H11" s="533"/>
      <c r="I11" s="534"/>
    </row>
    <row r="12" s="99" customFormat="1" ht="14.5" customHeight="1">
      <c r="A12" t="s" s="529">
        <v>2542</v>
      </c>
      <c r="B12" s="530">
        <v>17</v>
      </c>
      <c r="C12" s="524"/>
      <c r="D12" s="531">
        <v>122</v>
      </c>
      <c r="E12" t="s" s="532">
        <v>194</v>
      </c>
      <c r="F12" s="533"/>
      <c r="G12" s="533"/>
      <c r="H12" s="533"/>
      <c r="I12" s="534"/>
    </row>
    <row r="13" s="99" customFormat="1" ht="14.5" customHeight="1">
      <c r="A13" t="s" s="529">
        <v>2543</v>
      </c>
      <c r="B13" s="530">
        <v>12</v>
      </c>
      <c r="C13" s="524"/>
      <c r="D13" s="531">
        <v>123</v>
      </c>
      <c r="E13" t="s" s="532">
        <v>198</v>
      </c>
      <c r="F13" s="533"/>
      <c r="G13" s="533"/>
      <c r="H13" s="533"/>
      <c r="I13" s="534"/>
    </row>
    <row r="14" s="99" customFormat="1" ht="14.5" customHeight="1">
      <c r="A14" t="s" s="529">
        <v>2544</v>
      </c>
      <c r="B14" s="530">
        <v>2</v>
      </c>
      <c r="C14" s="524"/>
      <c r="D14" s="531">
        <v>124</v>
      </c>
      <c r="E14" t="s" s="532">
        <v>205</v>
      </c>
      <c r="F14" s="533"/>
      <c r="G14" s="533"/>
      <c r="H14" s="533"/>
      <c r="I14" s="534"/>
    </row>
    <row r="15" s="99" customFormat="1" ht="14.5" customHeight="1">
      <c r="A15" t="s" s="529">
        <v>2545</v>
      </c>
      <c r="B15" s="530">
        <v>1</v>
      </c>
      <c r="C15" s="524"/>
      <c r="D15" s="531">
        <v>125</v>
      </c>
      <c r="E15" t="s" s="532">
        <v>210</v>
      </c>
      <c r="F15" s="533"/>
      <c r="G15" s="533"/>
      <c r="H15" s="533"/>
      <c r="I15" s="534"/>
    </row>
    <row r="16" s="99" customFormat="1" ht="14.5" customHeight="1">
      <c r="A16" t="s" s="529">
        <v>2546</v>
      </c>
      <c r="B16" s="530">
        <v>5</v>
      </c>
      <c r="C16" s="524"/>
      <c r="D16" s="531">
        <v>126</v>
      </c>
      <c r="E16" t="s" s="532">
        <v>215</v>
      </c>
      <c r="F16" s="533"/>
      <c r="G16" s="533"/>
      <c r="H16" s="533"/>
      <c r="I16" s="534"/>
    </row>
    <row r="17" s="99" customFormat="1" ht="14.5" customHeight="1">
      <c r="A17" t="s" s="529">
        <v>2547</v>
      </c>
      <c r="B17" s="530">
        <v>14</v>
      </c>
      <c r="C17" s="524"/>
      <c r="D17" s="531">
        <v>127</v>
      </c>
      <c r="E17" t="s" s="532">
        <v>220</v>
      </c>
      <c r="F17" s="533"/>
      <c r="G17" s="533"/>
      <c r="H17" s="533"/>
      <c r="I17" s="534"/>
    </row>
    <row r="18" s="99" customFormat="1" ht="14.5" customHeight="1">
      <c r="A18" t="s" s="529">
        <v>2548</v>
      </c>
      <c r="B18" s="530">
        <v>20</v>
      </c>
      <c r="C18" s="524"/>
      <c r="D18" s="531">
        <v>128</v>
      </c>
      <c r="E18" t="s" s="532">
        <v>224</v>
      </c>
      <c r="F18" s="533"/>
      <c r="G18" s="533"/>
      <c r="H18" s="533"/>
      <c r="I18" s="534"/>
    </row>
    <row r="19" s="99" customFormat="1" ht="14.5" customHeight="1">
      <c r="A19" t="s" s="529">
        <v>2549</v>
      </c>
      <c r="B19" s="530">
        <v>14</v>
      </c>
      <c r="C19" s="524"/>
      <c r="D19" s="531">
        <v>129</v>
      </c>
      <c r="E19" t="s" s="532">
        <v>231</v>
      </c>
      <c r="F19" s="533"/>
      <c r="G19" s="533"/>
      <c r="H19" s="533"/>
      <c r="I19" s="534"/>
    </row>
    <row r="20" s="99" customFormat="1" ht="14.5" customHeight="1">
      <c r="A20" t="s" s="529">
        <v>2550</v>
      </c>
      <c r="B20" s="530">
        <v>13</v>
      </c>
      <c r="C20" s="524"/>
      <c r="D20" s="531">
        <v>130</v>
      </c>
      <c r="E20" t="s" s="532">
        <v>235</v>
      </c>
      <c r="F20" s="533"/>
      <c r="G20" s="533"/>
      <c r="H20" s="533"/>
      <c r="I20" s="534"/>
    </row>
    <row r="21" s="99" customFormat="1" ht="14.5" customHeight="1">
      <c r="A21" t="s" s="529">
        <v>2551</v>
      </c>
      <c r="B21" s="530">
        <v>7</v>
      </c>
      <c r="C21" s="524"/>
      <c r="D21" s="531">
        <v>141</v>
      </c>
      <c r="E21" t="s" s="532">
        <v>241</v>
      </c>
      <c r="F21" s="533"/>
      <c r="G21" s="533"/>
      <c r="H21" s="533"/>
      <c r="I21" s="534"/>
    </row>
    <row r="22" s="99" customFormat="1" ht="14.5" customHeight="1">
      <c r="A22" t="s" s="529">
        <v>2552</v>
      </c>
      <c r="B22" s="530">
        <v>5</v>
      </c>
      <c r="C22" s="524"/>
      <c r="D22" s="531">
        <v>142</v>
      </c>
      <c r="E22" t="s" s="532">
        <v>245</v>
      </c>
      <c r="F22" s="533"/>
      <c r="G22" s="533"/>
      <c r="H22" s="533"/>
      <c r="I22" s="534"/>
    </row>
    <row r="23" s="99" customFormat="1" ht="14.5" customHeight="1">
      <c r="A23" t="s" s="529">
        <v>2553</v>
      </c>
      <c r="B23" s="530">
        <v>13</v>
      </c>
      <c r="C23" s="524"/>
      <c r="D23" s="531">
        <v>143</v>
      </c>
      <c r="E23" t="s" s="532">
        <v>251</v>
      </c>
      <c r="F23" s="533"/>
      <c r="G23" s="533"/>
      <c r="H23" s="533"/>
      <c r="I23" s="534"/>
    </row>
    <row r="24" s="99" customFormat="1" ht="14.5" customHeight="1">
      <c r="A24" t="s" s="529">
        <v>2554</v>
      </c>
      <c r="B24" s="530">
        <v>15</v>
      </c>
      <c r="C24" s="524"/>
      <c r="D24" s="531">
        <v>144</v>
      </c>
      <c r="E24" t="s" s="532">
        <v>255</v>
      </c>
      <c r="F24" s="533"/>
      <c r="G24" s="533"/>
      <c r="H24" s="533"/>
      <c r="I24" s="534"/>
    </row>
    <row r="25" s="99" customFormat="1" ht="14.5" customHeight="1">
      <c r="A25" t="s" s="529">
        <v>2555</v>
      </c>
      <c r="B25" s="530">
        <v>14</v>
      </c>
      <c r="C25" s="524"/>
      <c r="D25" s="531">
        <v>145</v>
      </c>
      <c r="E25" t="s" s="532">
        <v>260</v>
      </c>
      <c r="F25" s="533"/>
      <c r="G25" s="533"/>
      <c r="H25" s="533"/>
      <c r="I25" s="534"/>
    </row>
    <row r="26" s="99" customFormat="1" ht="14.5" customHeight="1">
      <c r="A26" t="s" s="529">
        <v>2556</v>
      </c>
      <c r="B26" s="530">
        <v>13</v>
      </c>
      <c r="C26" s="524"/>
      <c r="D26" s="531">
        <v>146</v>
      </c>
      <c r="E26" t="s" s="532">
        <v>264</v>
      </c>
      <c r="F26" s="533"/>
      <c r="G26" s="533"/>
      <c r="H26" s="533"/>
      <c r="I26" s="534"/>
    </row>
    <row r="27" s="99" customFormat="1" ht="14.5" customHeight="1">
      <c r="A27" t="s" s="529">
        <v>2557</v>
      </c>
      <c r="B27" s="530">
        <v>15</v>
      </c>
      <c r="C27" s="524"/>
      <c r="D27" s="531">
        <v>147</v>
      </c>
      <c r="E27" t="s" s="532">
        <v>269</v>
      </c>
      <c r="F27" s="533"/>
      <c r="G27" s="533"/>
      <c r="H27" s="533"/>
      <c r="I27" s="534"/>
    </row>
    <row r="28" s="99" customFormat="1" ht="14.5" customHeight="1">
      <c r="A28" t="s" s="529">
        <v>2558</v>
      </c>
      <c r="B28" s="530">
        <v>1</v>
      </c>
      <c r="C28" s="524"/>
      <c r="D28" s="531">
        <v>149</v>
      </c>
      <c r="E28" t="s" s="532">
        <v>273</v>
      </c>
      <c r="F28" s="533"/>
      <c r="G28" s="533"/>
      <c r="H28" s="533"/>
      <c r="I28" s="534"/>
    </row>
    <row r="29" s="99" customFormat="1" ht="14.5" customHeight="1">
      <c r="A29" t="s" s="529">
        <v>2559</v>
      </c>
      <c r="B29" s="530">
        <v>14</v>
      </c>
      <c r="C29" s="524"/>
      <c r="D29" s="531">
        <v>150</v>
      </c>
      <c r="E29" t="s" s="532">
        <v>278</v>
      </c>
      <c r="F29" s="533"/>
      <c r="G29" s="533"/>
      <c r="H29" s="533"/>
      <c r="I29" s="534"/>
    </row>
    <row r="30" s="99" customFormat="1" ht="14.5" customHeight="1">
      <c r="A30" t="s" s="529">
        <v>2560</v>
      </c>
      <c r="B30" s="530">
        <v>7</v>
      </c>
      <c r="C30" s="524"/>
      <c r="D30" s="531">
        <v>161</v>
      </c>
      <c r="E30" t="s" s="532">
        <v>282</v>
      </c>
      <c r="F30" s="533"/>
      <c r="G30" s="533"/>
      <c r="H30" s="533"/>
      <c r="I30" s="534"/>
    </row>
    <row r="31" s="99" customFormat="1" ht="14.5" customHeight="1">
      <c r="A31" t="s" s="529">
        <v>2561</v>
      </c>
      <c r="B31" s="530">
        <v>19</v>
      </c>
      <c r="C31" s="524"/>
      <c r="D31" s="531">
        <v>162</v>
      </c>
      <c r="E31" t="s" s="532">
        <v>287</v>
      </c>
      <c r="F31" s="533"/>
      <c r="G31" s="533"/>
      <c r="H31" s="533"/>
      <c r="I31" s="534"/>
    </row>
    <row r="32" s="99" customFormat="1" ht="14.5" customHeight="1">
      <c r="A32" t="s" s="529">
        <v>2562</v>
      </c>
      <c r="B32" s="530">
        <v>16</v>
      </c>
      <c r="C32" s="524"/>
      <c r="D32" s="531">
        <v>163</v>
      </c>
      <c r="E32" t="s" s="532">
        <v>291</v>
      </c>
      <c r="F32" s="533"/>
      <c r="G32" s="533"/>
      <c r="H32" s="533"/>
      <c r="I32" s="534"/>
    </row>
    <row r="33" s="99" customFormat="1" ht="14.5" customHeight="1">
      <c r="A33" t="s" s="529">
        <v>2563</v>
      </c>
      <c r="B33" s="530">
        <v>17</v>
      </c>
      <c r="C33" s="524"/>
      <c r="D33" s="531">
        <v>164</v>
      </c>
      <c r="E33" t="s" s="532">
        <v>296</v>
      </c>
      <c r="F33" s="533"/>
      <c r="G33" s="533"/>
      <c r="H33" s="533"/>
      <c r="I33" s="534"/>
    </row>
    <row r="34" s="99" customFormat="1" ht="14.5" customHeight="1">
      <c r="A34" t="s" s="529">
        <v>2564</v>
      </c>
      <c r="B34" s="530">
        <v>16</v>
      </c>
      <c r="C34" s="524"/>
      <c r="D34" s="531">
        <v>170</v>
      </c>
      <c r="E34" t="s" s="532">
        <v>299</v>
      </c>
      <c r="F34" s="533"/>
      <c r="G34" s="533"/>
      <c r="H34" s="533"/>
      <c r="I34" s="534"/>
    </row>
    <row r="35" s="99" customFormat="1" ht="14.5" customHeight="1">
      <c r="A35" t="s" s="529">
        <v>2565</v>
      </c>
      <c r="B35" s="530">
        <v>4</v>
      </c>
      <c r="C35" s="524"/>
      <c r="D35" s="531">
        <v>210</v>
      </c>
      <c r="E35" t="s" s="532">
        <v>302</v>
      </c>
      <c r="F35" s="533"/>
      <c r="G35" s="533"/>
      <c r="H35" s="533"/>
      <c r="I35" s="534"/>
    </row>
    <row r="36" s="99" customFormat="1" ht="14.5" customHeight="1">
      <c r="A36" t="s" s="529">
        <v>2566</v>
      </c>
      <c r="B36" s="530">
        <v>16</v>
      </c>
      <c r="C36" s="524"/>
      <c r="D36" s="531">
        <v>220</v>
      </c>
      <c r="E36" t="s" s="532">
        <v>305</v>
      </c>
      <c r="F36" s="533"/>
      <c r="G36" s="533"/>
      <c r="H36" s="533"/>
      <c r="I36" s="534"/>
    </row>
    <row r="37" s="99" customFormat="1" ht="14.5" customHeight="1">
      <c r="A37" t="s" s="529">
        <v>2567</v>
      </c>
      <c r="B37" s="530">
        <v>1</v>
      </c>
      <c r="C37" s="524"/>
      <c r="D37" s="531">
        <v>230</v>
      </c>
      <c r="E37" t="s" s="532">
        <v>308</v>
      </c>
      <c r="F37" s="533"/>
      <c r="G37" s="533"/>
      <c r="H37" s="533"/>
      <c r="I37" s="534"/>
    </row>
    <row r="38" s="99" customFormat="1" ht="14.5" customHeight="1">
      <c r="A38" t="s" s="529">
        <v>2568</v>
      </c>
      <c r="B38" s="530">
        <v>1</v>
      </c>
      <c r="C38" s="524"/>
      <c r="D38" s="531">
        <v>240</v>
      </c>
      <c r="E38" t="s" s="532">
        <v>311</v>
      </c>
      <c r="F38" s="533"/>
      <c r="G38" s="533"/>
      <c r="H38" s="533"/>
      <c r="I38" s="534"/>
    </row>
    <row r="39" s="99" customFormat="1" ht="14.5" customHeight="1">
      <c r="A39" t="s" s="529">
        <v>2569</v>
      </c>
      <c r="B39" s="530">
        <v>17</v>
      </c>
      <c r="C39" s="524"/>
      <c r="D39" s="531">
        <v>311</v>
      </c>
      <c r="E39" t="s" s="532">
        <v>314</v>
      </c>
      <c r="F39" s="533"/>
      <c r="G39" s="533"/>
      <c r="H39" s="533"/>
      <c r="I39" s="534"/>
    </row>
    <row r="40" s="99" customFormat="1" ht="14.5" customHeight="1">
      <c r="A40" t="s" s="529">
        <v>2570</v>
      </c>
      <c r="B40" s="530">
        <v>11</v>
      </c>
      <c r="C40" s="524"/>
      <c r="D40" s="531">
        <v>312</v>
      </c>
      <c r="E40" t="s" s="532">
        <v>317</v>
      </c>
      <c r="F40" s="533"/>
      <c r="G40" s="533"/>
      <c r="H40" s="533"/>
      <c r="I40" s="534"/>
    </row>
    <row r="41" s="99" customFormat="1" ht="14.5" customHeight="1">
      <c r="A41" t="s" s="529">
        <v>2571</v>
      </c>
      <c r="B41" s="530">
        <v>5</v>
      </c>
      <c r="C41" s="524"/>
      <c r="D41" s="531">
        <v>321</v>
      </c>
      <c r="E41" t="s" s="532">
        <v>320</v>
      </c>
      <c r="F41" s="533"/>
      <c r="G41" s="533"/>
      <c r="H41" s="533"/>
      <c r="I41" s="534"/>
    </row>
    <row r="42" s="99" customFormat="1" ht="14.5" customHeight="1">
      <c r="A42" t="s" s="529">
        <v>2572</v>
      </c>
      <c r="B42" s="530">
        <v>5</v>
      </c>
      <c r="C42" s="524"/>
      <c r="D42" s="531">
        <v>322</v>
      </c>
      <c r="E42" t="s" s="532">
        <v>323</v>
      </c>
      <c r="F42" s="533"/>
      <c r="G42" s="533"/>
      <c r="H42" s="533"/>
      <c r="I42" s="534"/>
    </row>
    <row r="43" s="99" customFormat="1" ht="14.5" customHeight="1">
      <c r="A43" t="s" s="529">
        <v>2573</v>
      </c>
      <c r="B43" s="530">
        <v>9</v>
      </c>
      <c r="C43" s="524"/>
      <c r="D43" s="531">
        <v>510</v>
      </c>
      <c r="E43" t="s" s="532">
        <v>326</v>
      </c>
      <c r="F43" s="533"/>
      <c r="G43" s="533"/>
      <c r="H43" s="533"/>
      <c r="I43" s="534"/>
    </row>
    <row r="44" s="99" customFormat="1" ht="14.5" customHeight="1">
      <c r="A44" t="s" s="529">
        <v>2574</v>
      </c>
      <c r="B44" s="530">
        <v>8</v>
      </c>
      <c r="C44" s="524"/>
      <c r="D44" s="531">
        <v>520</v>
      </c>
      <c r="E44" t="s" s="532">
        <v>329</v>
      </c>
      <c r="F44" s="533"/>
      <c r="G44" s="533"/>
      <c r="H44" s="533"/>
      <c r="I44" s="534"/>
    </row>
    <row r="45" s="99" customFormat="1" ht="14.5" customHeight="1">
      <c r="A45" t="s" s="529">
        <v>2575</v>
      </c>
      <c r="B45" s="530">
        <v>12</v>
      </c>
      <c r="C45" s="524"/>
      <c r="D45" s="531">
        <v>610</v>
      </c>
      <c r="E45" t="s" s="532">
        <v>332</v>
      </c>
      <c r="F45" s="533"/>
      <c r="G45" s="533"/>
      <c r="H45" s="533"/>
      <c r="I45" s="534"/>
    </row>
    <row r="46" s="99" customFormat="1" ht="14.5" customHeight="1">
      <c r="A46" t="s" s="529">
        <v>2576</v>
      </c>
      <c r="B46" s="530">
        <v>18</v>
      </c>
      <c r="C46" s="524"/>
      <c r="D46" s="531">
        <v>620</v>
      </c>
      <c r="E46" t="s" s="532">
        <v>335</v>
      </c>
      <c r="F46" s="533"/>
      <c r="G46" s="533"/>
      <c r="H46" s="533"/>
      <c r="I46" s="534"/>
    </row>
    <row r="47" s="99" customFormat="1" ht="14.5" customHeight="1">
      <c r="A47" t="s" s="529">
        <v>2577</v>
      </c>
      <c r="B47" s="530">
        <v>2</v>
      </c>
      <c r="C47" s="524"/>
      <c r="D47" s="531">
        <v>710</v>
      </c>
      <c r="E47" t="s" s="532">
        <v>338</v>
      </c>
      <c r="F47" s="533"/>
      <c r="G47" s="533"/>
      <c r="H47" s="533"/>
      <c r="I47" s="534"/>
    </row>
    <row r="48" s="99" customFormat="1" ht="14.5" customHeight="1">
      <c r="A48" t="s" s="529">
        <v>2578</v>
      </c>
      <c r="B48" s="530">
        <v>18</v>
      </c>
      <c r="C48" s="524"/>
      <c r="D48" s="531">
        <v>721</v>
      </c>
      <c r="E48" t="s" s="532">
        <v>341</v>
      </c>
      <c r="F48" s="533"/>
      <c r="G48" s="533"/>
      <c r="H48" s="533"/>
      <c r="I48" s="534"/>
    </row>
    <row r="49" s="99" customFormat="1" ht="14.5" customHeight="1">
      <c r="A49" t="s" s="529">
        <v>2579</v>
      </c>
      <c r="B49" s="530">
        <v>12</v>
      </c>
      <c r="C49" s="524"/>
      <c r="D49" s="531">
        <v>729</v>
      </c>
      <c r="E49" t="s" s="532">
        <v>344</v>
      </c>
      <c r="F49" s="533"/>
      <c r="G49" s="533"/>
      <c r="H49" s="533"/>
      <c r="I49" s="534"/>
    </row>
    <row r="50" s="99" customFormat="1" ht="14.5" customHeight="1">
      <c r="A50" t="s" s="529">
        <v>2580</v>
      </c>
      <c r="B50" s="530">
        <v>18</v>
      </c>
      <c r="C50" s="524"/>
      <c r="D50" s="531">
        <v>811</v>
      </c>
      <c r="E50" t="s" s="532">
        <v>347</v>
      </c>
      <c r="F50" s="533"/>
      <c r="G50" s="533"/>
      <c r="H50" s="533"/>
      <c r="I50" s="534"/>
    </row>
    <row r="51" s="99" customFormat="1" ht="14.5" customHeight="1">
      <c r="A51" t="s" s="529">
        <v>2581</v>
      </c>
      <c r="B51" s="530">
        <v>16</v>
      </c>
      <c r="C51" s="524"/>
      <c r="D51" s="531">
        <v>812</v>
      </c>
      <c r="E51" t="s" s="532">
        <v>350</v>
      </c>
      <c r="F51" s="533"/>
      <c r="G51" s="533"/>
      <c r="H51" s="533"/>
      <c r="I51" s="534"/>
    </row>
    <row r="52" s="99" customFormat="1" ht="14.5" customHeight="1">
      <c r="A52" t="s" s="529">
        <v>2582</v>
      </c>
      <c r="B52" s="530">
        <v>12</v>
      </c>
      <c r="C52" s="524"/>
      <c r="D52" s="531">
        <v>891</v>
      </c>
      <c r="E52" t="s" s="532">
        <v>353</v>
      </c>
      <c r="F52" s="533"/>
      <c r="G52" s="533"/>
      <c r="H52" s="533"/>
      <c r="I52" s="534"/>
    </row>
    <row r="53" s="99" customFormat="1" ht="14.5" customHeight="1">
      <c r="A53" t="s" s="529">
        <v>2583</v>
      </c>
      <c r="B53" s="530">
        <v>18</v>
      </c>
      <c r="C53" s="524"/>
      <c r="D53" s="531">
        <v>892</v>
      </c>
      <c r="E53" t="s" s="532">
        <v>356</v>
      </c>
      <c r="F53" s="533"/>
      <c r="G53" s="533"/>
      <c r="H53" s="533"/>
      <c r="I53" s="534"/>
    </row>
    <row r="54" s="99" customFormat="1" ht="14.5" customHeight="1">
      <c r="A54" t="s" s="529">
        <v>2584</v>
      </c>
      <c r="B54" s="530">
        <v>5</v>
      </c>
      <c r="C54" s="524"/>
      <c r="D54" s="531">
        <v>893</v>
      </c>
      <c r="E54" t="s" s="532">
        <v>359</v>
      </c>
      <c r="F54" s="533"/>
      <c r="G54" s="533"/>
      <c r="H54" s="533"/>
      <c r="I54" s="534"/>
    </row>
    <row r="55" s="99" customFormat="1" ht="14.5" customHeight="1">
      <c r="A55" t="s" s="529">
        <v>2585</v>
      </c>
      <c r="B55" s="530">
        <v>4</v>
      </c>
      <c r="C55" s="524"/>
      <c r="D55" s="531">
        <v>899</v>
      </c>
      <c r="E55" t="s" s="532">
        <v>362</v>
      </c>
      <c r="F55" s="533"/>
      <c r="G55" s="533"/>
      <c r="H55" s="533"/>
      <c r="I55" s="534"/>
    </row>
    <row r="56" s="99" customFormat="1" ht="14.5" customHeight="1">
      <c r="A56" t="s" s="529">
        <v>2586</v>
      </c>
      <c r="B56" s="530">
        <v>17</v>
      </c>
      <c r="C56" s="524"/>
      <c r="D56" s="531">
        <v>910</v>
      </c>
      <c r="E56" t="s" s="532">
        <v>365</v>
      </c>
      <c r="F56" s="533"/>
      <c r="G56" s="533"/>
      <c r="H56" s="533"/>
      <c r="I56" s="534"/>
    </row>
    <row r="57" s="99" customFormat="1" ht="14.5" customHeight="1">
      <c r="A57" t="s" s="529">
        <v>2587</v>
      </c>
      <c r="B57" s="530">
        <v>15</v>
      </c>
      <c r="C57" s="524"/>
      <c r="D57" s="531">
        <v>990</v>
      </c>
      <c r="E57" t="s" s="532">
        <v>368</v>
      </c>
      <c r="F57" s="533"/>
      <c r="G57" s="533"/>
      <c r="H57" s="533"/>
      <c r="I57" s="534"/>
    </row>
    <row r="58" s="99" customFormat="1" ht="14.5" customHeight="1">
      <c r="A58" t="s" s="529">
        <v>2588</v>
      </c>
      <c r="B58" s="530">
        <v>8</v>
      </c>
      <c r="C58" s="524"/>
      <c r="D58" s="531">
        <v>1011</v>
      </c>
      <c r="E58" t="s" s="532">
        <v>371</v>
      </c>
      <c r="F58" s="533"/>
      <c r="G58" s="533"/>
      <c r="H58" s="533"/>
      <c r="I58" s="534"/>
    </row>
    <row r="59" s="99" customFormat="1" ht="14.5" customHeight="1">
      <c r="A59" t="s" s="529">
        <v>2589</v>
      </c>
      <c r="B59" s="530">
        <v>8</v>
      </c>
      <c r="C59" s="524"/>
      <c r="D59" s="531">
        <v>1012</v>
      </c>
      <c r="E59" t="s" s="532">
        <v>374</v>
      </c>
      <c r="F59" s="533"/>
      <c r="G59" s="533"/>
      <c r="H59" s="533"/>
      <c r="I59" s="534"/>
    </row>
    <row r="60" s="99" customFormat="1" ht="14.5" customHeight="1">
      <c r="A60" t="s" s="529">
        <v>2590</v>
      </c>
      <c r="B60" s="530">
        <v>10</v>
      </c>
      <c r="C60" s="524"/>
      <c r="D60" s="531">
        <v>1013</v>
      </c>
      <c r="E60" t="s" s="532">
        <v>377</v>
      </c>
      <c r="F60" s="533"/>
      <c r="G60" s="533"/>
      <c r="H60" s="533"/>
      <c r="I60" s="534"/>
    </row>
    <row r="61" s="99" customFormat="1" ht="14.5" customHeight="1">
      <c r="A61" t="s" s="529">
        <v>2591</v>
      </c>
      <c r="B61" s="530">
        <v>8</v>
      </c>
      <c r="C61" s="524"/>
      <c r="D61" s="531">
        <v>1020</v>
      </c>
      <c r="E61" t="s" s="532">
        <v>380</v>
      </c>
      <c r="F61" s="533"/>
      <c r="G61" s="533"/>
      <c r="H61" s="533"/>
      <c r="I61" s="534"/>
    </row>
    <row r="62" s="99" customFormat="1" ht="14.5" customHeight="1">
      <c r="A62" t="s" s="529">
        <v>2592</v>
      </c>
      <c r="B62" s="530">
        <v>10</v>
      </c>
      <c r="C62" s="524"/>
      <c r="D62" s="531">
        <v>1031</v>
      </c>
      <c r="E62" t="s" s="532">
        <v>383</v>
      </c>
      <c r="F62" s="533"/>
      <c r="G62" s="533"/>
      <c r="H62" s="533"/>
      <c r="I62" s="534"/>
    </row>
    <row r="63" s="99" customFormat="1" ht="14.5" customHeight="1">
      <c r="A63" t="s" s="529">
        <v>2593</v>
      </c>
      <c r="B63" s="530">
        <v>10</v>
      </c>
      <c r="C63" s="524"/>
      <c r="D63" s="531">
        <v>1032</v>
      </c>
      <c r="E63" t="s" s="532">
        <v>386</v>
      </c>
      <c r="F63" s="533"/>
      <c r="G63" s="533"/>
      <c r="H63" s="533"/>
      <c r="I63" s="534"/>
    </row>
    <row r="64" s="99" customFormat="1" ht="14.5" customHeight="1">
      <c r="A64" t="s" s="529">
        <v>2594</v>
      </c>
      <c r="B64" s="530">
        <v>11</v>
      </c>
      <c r="C64" s="524"/>
      <c r="D64" s="531">
        <v>1039</v>
      </c>
      <c r="E64" t="s" s="532">
        <v>389</v>
      </c>
      <c r="F64" s="533"/>
      <c r="G64" s="533"/>
      <c r="H64" s="533"/>
      <c r="I64" s="534"/>
    </row>
    <row r="65" s="99" customFormat="1" ht="14.5" customHeight="1">
      <c r="A65" t="s" s="529">
        <v>2595</v>
      </c>
      <c r="B65" s="530">
        <v>20</v>
      </c>
      <c r="C65" s="524"/>
      <c r="D65" s="531">
        <v>1041</v>
      </c>
      <c r="E65" t="s" s="532">
        <v>392</v>
      </c>
      <c r="F65" s="533"/>
      <c r="G65" s="533"/>
      <c r="H65" s="533"/>
      <c r="I65" s="534"/>
    </row>
    <row r="66" s="99" customFormat="1" ht="14.5" customHeight="1">
      <c r="A66" t="s" s="529">
        <v>2596</v>
      </c>
      <c r="B66" s="530">
        <v>8</v>
      </c>
      <c r="C66" s="524"/>
      <c r="D66" s="531">
        <v>1042</v>
      </c>
      <c r="E66" t="s" s="532">
        <v>395</v>
      </c>
      <c r="F66" s="533"/>
      <c r="G66" s="533"/>
      <c r="H66" s="533"/>
      <c r="I66" s="534"/>
    </row>
    <row r="67" s="99" customFormat="1" ht="14.5" customHeight="1">
      <c r="A67" t="s" s="529">
        <v>2597</v>
      </c>
      <c r="B67" s="530">
        <v>7</v>
      </c>
      <c r="C67" s="524"/>
      <c r="D67" s="531">
        <v>1051</v>
      </c>
      <c r="E67" t="s" s="532">
        <v>398</v>
      </c>
      <c r="F67" s="533"/>
      <c r="G67" s="533"/>
      <c r="H67" s="533"/>
      <c r="I67" s="534"/>
    </row>
    <row r="68" s="99" customFormat="1" ht="14.5" customHeight="1">
      <c r="A68" t="s" s="529">
        <v>2598</v>
      </c>
      <c r="B68" s="530">
        <v>14</v>
      </c>
      <c r="C68" s="524"/>
      <c r="D68" s="531">
        <v>1052</v>
      </c>
      <c r="E68" t="s" s="532">
        <v>401</v>
      </c>
      <c r="F68" s="533"/>
      <c r="G68" s="533"/>
      <c r="H68" s="533"/>
      <c r="I68" s="534"/>
    </row>
    <row r="69" s="99" customFormat="1" ht="14.5" customHeight="1">
      <c r="A69" t="s" s="529">
        <v>2599</v>
      </c>
      <c r="B69" s="530">
        <v>14</v>
      </c>
      <c r="C69" s="524"/>
      <c r="D69" s="531">
        <v>1061</v>
      </c>
      <c r="E69" t="s" s="532">
        <v>404</v>
      </c>
      <c r="F69" s="533"/>
      <c r="G69" s="533"/>
      <c r="H69" s="533"/>
      <c r="I69" s="534"/>
    </row>
    <row r="70" s="99" customFormat="1" ht="14.5" customHeight="1">
      <c r="A70" t="s" s="529">
        <v>2600</v>
      </c>
      <c r="B70" s="530">
        <v>14</v>
      </c>
      <c r="C70" s="524"/>
      <c r="D70" s="531">
        <v>1062</v>
      </c>
      <c r="E70" t="s" s="532">
        <v>407</v>
      </c>
      <c r="F70" s="533"/>
      <c r="G70" s="533"/>
      <c r="H70" s="533"/>
      <c r="I70" s="534"/>
    </row>
    <row r="71" s="99" customFormat="1" ht="14.5" customHeight="1">
      <c r="A71" t="s" s="529">
        <v>2601</v>
      </c>
      <c r="B71" s="530">
        <v>7</v>
      </c>
      <c r="C71" s="524"/>
      <c r="D71" s="531">
        <v>1071</v>
      </c>
      <c r="E71" t="s" s="532">
        <v>410</v>
      </c>
      <c r="F71" s="533"/>
      <c r="G71" s="533"/>
      <c r="H71" s="533"/>
      <c r="I71" s="534"/>
    </row>
    <row r="72" s="99" customFormat="1" ht="28" customHeight="1">
      <c r="A72" t="s" s="529">
        <v>2602</v>
      </c>
      <c r="B72" s="530">
        <v>12</v>
      </c>
      <c r="C72" s="524"/>
      <c r="D72" s="531">
        <v>1072</v>
      </c>
      <c r="E72" t="s" s="532">
        <v>413</v>
      </c>
      <c r="F72" s="533"/>
      <c r="G72" s="533"/>
      <c r="H72" s="533"/>
      <c r="I72" s="534"/>
    </row>
    <row r="73" s="99" customFormat="1" ht="14.5" customHeight="1">
      <c r="A73" t="s" s="529">
        <v>2603</v>
      </c>
      <c r="B73" s="530">
        <v>20</v>
      </c>
      <c r="C73" s="524"/>
      <c r="D73" s="531">
        <v>1073</v>
      </c>
      <c r="E73" t="s" s="532">
        <v>416</v>
      </c>
      <c r="F73" s="533"/>
      <c r="G73" s="533"/>
      <c r="H73" s="533"/>
      <c r="I73" s="534"/>
    </row>
    <row r="74" s="99" customFormat="1" ht="14.5" customHeight="1">
      <c r="A74" t="s" s="529">
        <v>2604</v>
      </c>
      <c r="B74" s="530">
        <v>8</v>
      </c>
      <c r="C74" s="524"/>
      <c r="D74" s="531">
        <v>1081</v>
      </c>
      <c r="E74" t="s" s="532">
        <v>419</v>
      </c>
      <c r="F74" s="533"/>
      <c r="G74" s="533"/>
      <c r="H74" s="533"/>
      <c r="I74" s="534"/>
    </row>
    <row r="75" s="99" customFormat="1" ht="14.5" customHeight="1">
      <c r="A75" t="s" s="529">
        <v>2605</v>
      </c>
      <c r="B75" s="530">
        <v>2</v>
      </c>
      <c r="C75" s="524"/>
      <c r="D75" s="531">
        <v>1082</v>
      </c>
      <c r="E75" t="s" s="532">
        <v>422</v>
      </c>
      <c r="F75" s="533"/>
      <c r="G75" s="533"/>
      <c r="H75" s="533"/>
      <c r="I75" s="534"/>
    </row>
    <row r="76" s="99" customFormat="1" ht="14.5" customHeight="1">
      <c r="A76" t="s" s="529">
        <v>2606</v>
      </c>
      <c r="B76" s="530">
        <v>7</v>
      </c>
      <c r="C76" s="524"/>
      <c r="D76" s="531">
        <v>1083</v>
      </c>
      <c r="E76" t="s" s="532">
        <v>425</v>
      </c>
      <c r="F76" s="533"/>
      <c r="G76" s="533"/>
      <c r="H76" s="533"/>
      <c r="I76" s="534"/>
    </row>
    <row r="77" s="99" customFormat="1" ht="14.5" customHeight="1">
      <c r="A77" t="s" s="529">
        <v>2607</v>
      </c>
      <c r="B77" s="530">
        <v>17</v>
      </c>
      <c r="C77" s="524"/>
      <c r="D77" s="531">
        <v>1084</v>
      </c>
      <c r="E77" t="s" s="532">
        <v>428</v>
      </c>
      <c r="F77" s="533"/>
      <c r="G77" s="533"/>
      <c r="H77" s="533"/>
      <c r="I77" s="534"/>
    </row>
    <row r="78" s="99" customFormat="1" ht="14.5" customHeight="1">
      <c r="A78" t="s" s="529">
        <v>2608</v>
      </c>
      <c r="B78" s="530">
        <v>8</v>
      </c>
      <c r="C78" s="524"/>
      <c r="D78" s="531">
        <v>1085</v>
      </c>
      <c r="E78" t="s" s="532">
        <v>431</v>
      </c>
      <c r="F78" s="533"/>
      <c r="G78" s="533"/>
      <c r="H78" s="533"/>
      <c r="I78" s="534"/>
    </row>
    <row r="79" s="99" customFormat="1" ht="14.5" customHeight="1">
      <c r="A79" t="s" s="529">
        <v>2609</v>
      </c>
      <c r="B79" s="530">
        <v>20</v>
      </c>
      <c r="C79" s="524"/>
      <c r="D79" s="531">
        <v>1086</v>
      </c>
      <c r="E79" t="s" s="532">
        <v>434</v>
      </c>
      <c r="F79" s="533"/>
      <c r="G79" s="533"/>
      <c r="H79" s="533"/>
      <c r="I79" s="534"/>
    </row>
    <row r="80" s="99" customFormat="1" ht="14.5" customHeight="1">
      <c r="A80" t="s" s="529">
        <v>2610</v>
      </c>
      <c r="B80" s="530">
        <v>20</v>
      </c>
      <c r="C80" s="524"/>
      <c r="D80" s="531">
        <v>1089</v>
      </c>
      <c r="E80" t="s" s="532">
        <v>437</v>
      </c>
      <c r="F80" s="533"/>
      <c r="G80" s="533"/>
      <c r="H80" s="533"/>
      <c r="I80" s="534"/>
    </row>
    <row r="81" s="99" customFormat="1" ht="14.5" customHeight="1">
      <c r="A81" t="s" s="529">
        <v>2611</v>
      </c>
      <c r="B81" s="530">
        <v>14</v>
      </c>
      <c r="C81" s="524"/>
      <c r="D81" s="531">
        <v>1091</v>
      </c>
      <c r="E81" t="s" s="532">
        <v>440</v>
      </c>
      <c r="F81" s="533"/>
      <c r="G81" s="533"/>
      <c r="H81" s="533"/>
      <c r="I81" s="534"/>
    </row>
    <row r="82" s="99" customFormat="1" ht="14.5" customHeight="1">
      <c r="A82" t="s" s="529">
        <v>2612</v>
      </c>
      <c r="B82" s="530">
        <v>2</v>
      </c>
      <c r="C82" s="524"/>
      <c r="D82" s="531">
        <v>1092</v>
      </c>
      <c r="E82" t="s" s="532">
        <v>443</v>
      </c>
      <c r="F82" s="533"/>
      <c r="G82" s="533"/>
      <c r="H82" s="533"/>
      <c r="I82" s="534"/>
    </row>
    <row r="83" s="99" customFormat="1" ht="14.5" customHeight="1">
      <c r="A83" t="s" s="529">
        <v>2613</v>
      </c>
      <c r="B83" s="530">
        <v>5</v>
      </c>
      <c r="C83" s="524"/>
      <c r="D83" s="531">
        <v>1101</v>
      </c>
      <c r="E83" t="s" s="532">
        <v>446</v>
      </c>
      <c r="F83" s="533"/>
      <c r="G83" s="533"/>
      <c r="H83" s="533"/>
      <c r="I83" s="534"/>
    </row>
    <row r="84" s="99" customFormat="1" ht="14.5" customHeight="1">
      <c r="A84" t="s" s="529">
        <v>2614</v>
      </c>
      <c r="B84" s="530">
        <v>12</v>
      </c>
      <c r="C84" s="524"/>
      <c r="D84" s="531">
        <v>1102</v>
      </c>
      <c r="E84" t="s" s="532">
        <v>449</v>
      </c>
      <c r="F84" s="533"/>
      <c r="G84" s="533"/>
      <c r="H84" s="533"/>
      <c r="I84" s="534"/>
    </row>
    <row r="85" s="99" customFormat="1" ht="14.5" customHeight="1">
      <c r="A85" t="s" s="529">
        <v>2615</v>
      </c>
      <c r="B85" s="530">
        <v>20</v>
      </c>
      <c r="C85" s="524"/>
      <c r="D85" s="531">
        <v>1103</v>
      </c>
      <c r="E85" t="s" s="532">
        <v>452</v>
      </c>
      <c r="F85" s="533"/>
      <c r="G85" s="533"/>
      <c r="H85" s="533"/>
      <c r="I85" s="534"/>
    </row>
    <row r="86" s="99" customFormat="1" ht="14.5" customHeight="1">
      <c r="A86" t="s" s="529">
        <v>2616</v>
      </c>
      <c r="B86" s="530">
        <v>3</v>
      </c>
      <c r="C86" s="524"/>
      <c r="D86" s="531">
        <v>1104</v>
      </c>
      <c r="E86" t="s" s="532">
        <v>455</v>
      </c>
      <c r="F86" s="533"/>
      <c r="G86" s="533"/>
      <c r="H86" s="533"/>
      <c r="I86" s="534"/>
    </row>
    <row r="87" s="99" customFormat="1" ht="14.5" customHeight="1">
      <c r="A87" t="s" s="529">
        <v>2617</v>
      </c>
      <c r="B87" s="530">
        <v>9</v>
      </c>
      <c r="C87" s="524"/>
      <c r="D87" s="531">
        <v>1105</v>
      </c>
      <c r="E87" t="s" s="532">
        <v>458</v>
      </c>
      <c r="F87" s="533"/>
      <c r="G87" s="533"/>
      <c r="H87" s="533"/>
      <c r="I87" s="534"/>
    </row>
    <row r="88" s="99" customFormat="1" ht="14.5" customHeight="1">
      <c r="A88" t="s" s="529">
        <v>2618</v>
      </c>
      <c r="B88" s="530">
        <v>5</v>
      </c>
      <c r="C88" s="524"/>
      <c r="D88" s="531">
        <v>1106</v>
      </c>
      <c r="E88" t="s" s="532">
        <v>461</v>
      </c>
      <c r="F88" s="533"/>
      <c r="G88" s="533"/>
      <c r="H88" s="533"/>
      <c r="I88" s="534"/>
    </row>
    <row r="89" s="99" customFormat="1" ht="14.5" customHeight="1">
      <c r="A89" t="s" s="529">
        <v>2619</v>
      </c>
      <c r="B89" s="530">
        <v>14</v>
      </c>
      <c r="C89" s="524"/>
      <c r="D89" s="531">
        <v>1107</v>
      </c>
      <c r="E89" t="s" s="532">
        <v>464</v>
      </c>
      <c r="F89" s="533"/>
      <c r="G89" s="533"/>
      <c r="H89" s="533"/>
      <c r="I89" s="534"/>
    </row>
    <row r="90" s="99" customFormat="1" ht="14.5" customHeight="1">
      <c r="A90" t="s" s="529">
        <v>2620</v>
      </c>
      <c r="B90" s="530">
        <v>20</v>
      </c>
      <c r="C90" s="524"/>
      <c r="D90" s="531">
        <v>1200</v>
      </c>
      <c r="E90" t="s" s="532">
        <v>467</v>
      </c>
      <c r="F90" s="533"/>
      <c r="G90" s="533"/>
      <c r="H90" s="533"/>
      <c r="I90" s="534"/>
    </row>
    <row r="91" s="99" customFormat="1" ht="14.5" customHeight="1">
      <c r="A91" t="s" s="529">
        <v>2621</v>
      </c>
      <c r="B91" s="530">
        <v>12</v>
      </c>
      <c r="C91" s="524"/>
      <c r="D91" s="531">
        <v>1310</v>
      </c>
      <c r="E91" t="s" s="532">
        <v>470</v>
      </c>
      <c r="F91" s="533"/>
      <c r="G91" s="533"/>
      <c r="H91" s="533"/>
      <c r="I91" s="534"/>
    </row>
    <row r="92" s="99" customFormat="1" ht="14.5" customHeight="1">
      <c r="A92" t="s" s="529">
        <v>2622</v>
      </c>
      <c r="B92" s="530">
        <v>4</v>
      </c>
      <c r="C92" s="524"/>
      <c r="D92" s="531">
        <v>1320</v>
      </c>
      <c r="E92" t="s" s="532">
        <v>473</v>
      </c>
      <c r="F92" s="533"/>
      <c r="G92" s="533"/>
      <c r="H92" s="533"/>
      <c r="I92" s="534"/>
    </row>
    <row r="93" s="99" customFormat="1" ht="14.5" customHeight="1">
      <c r="A93" t="s" s="529">
        <v>2623</v>
      </c>
      <c r="B93" s="530">
        <v>14</v>
      </c>
      <c r="C93" s="524"/>
      <c r="D93" s="531">
        <v>1330</v>
      </c>
      <c r="E93" t="s" s="532">
        <v>476</v>
      </c>
      <c r="F93" s="533"/>
      <c r="G93" s="533"/>
      <c r="H93" s="533"/>
      <c r="I93" s="534"/>
    </row>
    <row r="94" s="99" customFormat="1" ht="14.5" customHeight="1">
      <c r="A94" t="s" s="529">
        <v>2624</v>
      </c>
      <c r="B94" s="530">
        <v>16</v>
      </c>
      <c r="C94" s="524"/>
      <c r="D94" s="531">
        <v>1391</v>
      </c>
      <c r="E94" t="s" s="532">
        <v>479</v>
      </c>
      <c r="F94" s="533"/>
      <c r="G94" s="533"/>
      <c r="H94" s="533"/>
      <c r="I94" s="534"/>
    </row>
    <row r="95" s="99" customFormat="1" ht="14.5" customHeight="1">
      <c r="A95" t="s" s="529">
        <v>2625</v>
      </c>
      <c r="B95" s="530">
        <v>14</v>
      </c>
      <c r="C95" s="524"/>
      <c r="D95" s="531">
        <v>1392</v>
      </c>
      <c r="E95" t="s" s="532">
        <v>482</v>
      </c>
      <c r="F95" s="533"/>
      <c r="G95" s="533"/>
      <c r="H95" s="533"/>
      <c r="I95" s="534"/>
    </row>
    <row r="96" s="99" customFormat="1" ht="14.5" customHeight="1">
      <c r="A96" t="s" s="529">
        <v>2626</v>
      </c>
      <c r="B96" s="530">
        <v>15</v>
      </c>
      <c r="C96" s="524"/>
      <c r="D96" s="531">
        <v>1393</v>
      </c>
      <c r="E96" t="s" s="532">
        <v>485</v>
      </c>
      <c r="F96" s="533"/>
      <c r="G96" s="533"/>
      <c r="H96" s="533"/>
      <c r="I96" s="534"/>
    </row>
    <row r="97" s="99" customFormat="1" ht="14.5" customHeight="1">
      <c r="A97" t="s" s="529">
        <v>2627</v>
      </c>
      <c r="B97" s="530">
        <v>6</v>
      </c>
      <c r="C97" s="524"/>
      <c r="D97" s="531">
        <v>1394</v>
      </c>
      <c r="E97" t="s" s="532">
        <v>488</v>
      </c>
      <c r="F97" s="533"/>
      <c r="G97" s="533"/>
      <c r="H97" s="533"/>
      <c r="I97" s="534"/>
    </row>
    <row r="98" s="99" customFormat="1" ht="14.5" customHeight="1">
      <c r="A98" t="s" s="529">
        <v>2628</v>
      </c>
      <c r="B98" s="530">
        <v>1</v>
      </c>
      <c r="C98" s="524"/>
      <c r="D98" s="531">
        <v>1395</v>
      </c>
      <c r="E98" t="s" s="532">
        <v>491</v>
      </c>
      <c r="F98" s="533"/>
      <c r="G98" s="533"/>
      <c r="H98" s="533"/>
      <c r="I98" s="534"/>
    </row>
    <row r="99" s="99" customFormat="1" ht="14.5" customHeight="1">
      <c r="A99" t="s" s="529">
        <v>2629</v>
      </c>
      <c r="B99" s="530">
        <v>1</v>
      </c>
      <c r="C99" s="524"/>
      <c r="D99" s="531">
        <v>1396</v>
      </c>
      <c r="E99" t="s" s="532">
        <v>494</v>
      </c>
      <c r="F99" s="533"/>
      <c r="G99" s="533"/>
      <c r="H99" s="533"/>
      <c r="I99" s="534"/>
    </row>
    <row r="100" s="99" customFormat="1" ht="14.5" customHeight="1">
      <c r="A100" t="s" s="529">
        <v>2630</v>
      </c>
      <c r="B100" s="530">
        <v>19</v>
      </c>
      <c r="C100" s="524"/>
      <c r="D100" s="531">
        <v>1399</v>
      </c>
      <c r="E100" t="s" s="532">
        <v>497</v>
      </c>
      <c r="F100" s="533"/>
      <c r="G100" s="533"/>
      <c r="H100" s="533"/>
      <c r="I100" s="534"/>
    </row>
    <row r="101" s="99" customFormat="1" ht="14.5" customHeight="1">
      <c r="A101" t="s" s="529">
        <v>2631</v>
      </c>
      <c r="B101" s="530">
        <v>19</v>
      </c>
      <c r="C101" s="524"/>
      <c r="D101" s="531">
        <v>1411</v>
      </c>
      <c r="E101" t="s" s="532">
        <v>500</v>
      </c>
      <c r="F101" s="533"/>
      <c r="G101" s="533"/>
      <c r="H101" s="533"/>
      <c r="I101" s="534"/>
    </row>
    <row r="102" s="99" customFormat="1" ht="14.5" customHeight="1">
      <c r="A102" t="s" s="529">
        <v>2632</v>
      </c>
      <c r="B102" s="530">
        <v>4</v>
      </c>
      <c r="C102" s="524"/>
      <c r="D102" s="531">
        <v>1412</v>
      </c>
      <c r="E102" t="s" s="532">
        <v>503</v>
      </c>
      <c r="F102" s="533"/>
      <c r="G102" s="533"/>
      <c r="H102" s="533"/>
      <c r="I102" s="534"/>
    </row>
    <row r="103" s="99" customFormat="1" ht="14.5" customHeight="1">
      <c r="A103" t="s" s="529">
        <v>2633</v>
      </c>
      <c r="B103" s="530">
        <v>17</v>
      </c>
      <c r="C103" s="524"/>
      <c r="D103" s="531">
        <v>1413</v>
      </c>
      <c r="E103" t="s" s="532">
        <v>506</v>
      </c>
      <c r="F103" s="533"/>
      <c r="G103" s="533"/>
      <c r="H103" s="533"/>
      <c r="I103" s="534"/>
    </row>
    <row r="104" s="99" customFormat="1" ht="14.5" customHeight="1">
      <c r="A104" t="s" s="529">
        <v>2634</v>
      </c>
      <c r="B104" s="530">
        <v>1</v>
      </c>
      <c r="C104" s="524"/>
      <c r="D104" s="531">
        <v>1414</v>
      </c>
      <c r="E104" t="s" s="532">
        <v>509</v>
      </c>
      <c r="F104" s="533"/>
      <c r="G104" s="533"/>
      <c r="H104" s="533"/>
      <c r="I104" s="534"/>
    </row>
    <row r="105" s="99" customFormat="1" ht="14.5" customHeight="1">
      <c r="A105" t="s" s="529">
        <v>2635</v>
      </c>
      <c r="B105" s="530">
        <v>17</v>
      </c>
      <c r="C105" s="524"/>
      <c r="D105" s="531">
        <v>1419</v>
      </c>
      <c r="E105" t="s" s="532">
        <v>512</v>
      </c>
      <c r="F105" s="533"/>
      <c r="G105" s="533"/>
      <c r="H105" s="533"/>
      <c r="I105" s="534"/>
    </row>
    <row r="106" s="99" customFormat="1" ht="14.5" customHeight="1">
      <c r="A106" t="s" s="529">
        <v>2636</v>
      </c>
      <c r="B106" s="530">
        <v>3</v>
      </c>
      <c r="C106" s="524"/>
      <c r="D106" s="531">
        <v>1420</v>
      </c>
      <c r="E106" t="s" s="532">
        <v>515</v>
      </c>
      <c r="F106" s="533"/>
      <c r="G106" s="533"/>
      <c r="H106" s="533"/>
      <c r="I106" s="534"/>
    </row>
    <row r="107" s="99" customFormat="1" ht="14.5" customHeight="1">
      <c r="A107" t="s" s="529">
        <v>2637</v>
      </c>
      <c r="B107" s="530">
        <v>14</v>
      </c>
      <c r="C107" s="524"/>
      <c r="D107" s="531">
        <v>1431</v>
      </c>
      <c r="E107" t="s" s="532">
        <v>518</v>
      </c>
      <c r="F107" s="533"/>
      <c r="G107" s="533"/>
      <c r="H107" s="533"/>
      <c r="I107" s="534"/>
    </row>
    <row r="108" s="99" customFormat="1" ht="14.5" customHeight="1">
      <c r="A108" t="s" s="529">
        <v>2638</v>
      </c>
      <c r="B108" s="530">
        <v>6</v>
      </c>
      <c r="C108" s="524"/>
      <c r="D108" s="531">
        <v>1439</v>
      </c>
      <c r="E108" t="s" s="532">
        <v>521</v>
      </c>
      <c r="F108" s="533"/>
      <c r="G108" s="533"/>
      <c r="H108" s="533"/>
      <c r="I108" s="534"/>
    </row>
    <row r="109" s="99" customFormat="1" ht="14.5" customHeight="1">
      <c r="A109" t="s" s="529">
        <v>2639</v>
      </c>
      <c r="B109" s="530">
        <v>7</v>
      </c>
      <c r="C109" s="524"/>
      <c r="D109" s="531">
        <v>1511</v>
      </c>
      <c r="E109" t="s" s="532">
        <v>524</v>
      </c>
      <c r="F109" s="533"/>
      <c r="G109" s="533"/>
      <c r="H109" s="533"/>
      <c r="I109" s="534"/>
    </row>
    <row r="110" s="99" customFormat="1" ht="14.5" customHeight="1">
      <c r="A110" t="s" s="529">
        <v>2640</v>
      </c>
      <c r="B110" s="530">
        <v>14</v>
      </c>
      <c r="C110" s="524"/>
      <c r="D110" s="531">
        <v>1512</v>
      </c>
      <c r="E110" t="s" s="532">
        <v>527</v>
      </c>
      <c r="F110" s="533"/>
      <c r="G110" s="533"/>
      <c r="H110" s="533"/>
      <c r="I110" s="534"/>
    </row>
    <row r="111" s="99" customFormat="1" ht="14.5" customHeight="1">
      <c r="A111" t="s" s="529">
        <v>2641</v>
      </c>
      <c r="B111" s="530">
        <v>6</v>
      </c>
      <c r="C111" s="524"/>
      <c r="D111" s="531">
        <v>1520</v>
      </c>
      <c r="E111" t="s" s="532">
        <v>530</v>
      </c>
      <c r="F111" s="533"/>
      <c r="G111" s="533"/>
      <c r="H111" s="533"/>
      <c r="I111" s="534"/>
    </row>
    <row r="112" s="99" customFormat="1" ht="14.5" customHeight="1">
      <c r="A112" t="s" s="529">
        <v>2642</v>
      </c>
      <c r="B112" s="530">
        <v>2</v>
      </c>
      <c r="C112" s="524"/>
      <c r="D112" s="531">
        <v>1610</v>
      </c>
      <c r="E112" t="s" s="532">
        <v>533</v>
      </c>
      <c r="F112" s="533"/>
      <c r="G112" s="533"/>
      <c r="H112" s="533"/>
      <c r="I112" s="534"/>
    </row>
    <row r="113" s="99" customFormat="1" ht="14.5" customHeight="1">
      <c r="A113" t="s" s="529">
        <v>2643</v>
      </c>
      <c r="B113" s="530">
        <v>14</v>
      </c>
      <c r="C113" s="524"/>
      <c r="D113" s="531">
        <v>1621</v>
      </c>
      <c r="E113" t="s" s="532">
        <v>536</v>
      </c>
      <c r="F113" s="533"/>
      <c r="G113" s="533"/>
      <c r="H113" s="533"/>
      <c r="I113" s="534"/>
    </row>
    <row r="114" s="99" customFormat="1" ht="14.5" customHeight="1">
      <c r="A114" t="s" s="529">
        <v>2644</v>
      </c>
      <c r="B114" s="530">
        <v>14</v>
      </c>
      <c r="C114" s="524"/>
      <c r="D114" s="531">
        <v>1622</v>
      </c>
      <c r="E114" t="s" s="532">
        <v>539</v>
      </c>
      <c r="F114" s="533"/>
      <c r="G114" s="533"/>
      <c r="H114" s="533"/>
      <c r="I114" s="534"/>
    </row>
    <row r="115" s="99" customFormat="1" ht="14.5" customHeight="1">
      <c r="A115" t="s" s="529">
        <v>2645</v>
      </c>
      <c r="B115" s="530">
        <v>15</v>
      </c>
      <c r="C115" s="524"/>
      <c r="D115" s="531">
        <v>1623</v>
      </c>
      <c r="E115" t="s" s="532">
        <v>542</v>
      </c>
      <c r="F115" s="533"/>
      <c r="G115" s="533"/>
      <c r="H115" s="533"/>
      <c r="I115" s="534"/>
    </row>
    <row r="116" s="99" customFormat="1" ht="14.5" customHeight="1">
      <c r="A116" t="s" s="529">
        <v>2646</v>
      </c>
      <c r="B116" s="530">
        <v>1</v>
      </c>
      <c r="C116" s="524"/>
      <c r="D116" s="531">
        <v>1624</v>
      </c>
      <c r="E116" t="s" s="532">
        <v>545</v>
      </c>
      <c r="F116" s="533"/>
      <c r="G116" s="533"/>
      <c r="H116" s="533"/>
      <c r="I116" s="534"/>
    </row>
    <row r="117" s="99" customFormat="1" ht="14.5" customHeight="1">
      <c r="A117" t="s" s="529">
        <v>2647</v>
      </c>
      <c r="B117" s="530">
        <v>18</v>
      </c>
      <c r="C117" s="524"/>
      <c r="D117" s="531">
        <v>1629</v>
      </c>
      <c r="E117" t="s" s="535">
        <v>548</v>
      </c>
      <c r="F117" s="536"/>
      <c r="G117" s="536"/>
      <c r="H117" s="536"/>
      <c r="I117" s="537"/>
    </row>
    <row r="118" s="99" customFormat="1" ht="14.5" customHeight="1">
      <c r="A118" t="s" s="529">
        <v>2648</v>
      </c>
      <c r="B118" s="530">
        <v>6</v>
      </c>
      <c r="C118" s="524"/>
      <c r="D118" s="531">
        <v>1711</v>
      </c>
      <c r="E118" t="s" s="532">
        <v>551</v>
      </c>
      <c r="F118" s="533"/>
      <c r="G118" s="533"/>
      <c r="H118" s="533"/>
      <c r="I118" s="534"/>
    </row>
    <row r="119" s="99" customFormat="1" ht="14.5" customHeight="1">
      <c r="A119" t="s" s="529">
        <v>2649</v>
      </c>
      <c r="B119" s="530">
        <v>14</v>
      </c>
      <c r="C119" s="524"/>
      <c r="D119" s="531">
        <v>1712</v>
      </c>
      <c r="E119" t="s" s="532">
        <v>554</v>
      </c>
      <c r="F119" s="533"/>
      <c r="G119" s="533"/>
      <c r="H119" s="533"/>
      <c r="I119" s="534"/>
    </row>
    <row r="120" s="99" customFormat="1" ht="14.5" customHeight="1">
      <c r="A120" t="s" s="529">
        <v>2650</v>
      </c>
      <c r="B120" s="530">
        <v>18</v>
      </c>
      <c r="C120" s="524"/>
      <c r="D120" s="531">
        <v>1721</v>
      </c>
      <c r="E120" t="s" s="532">
        <v>557</v>
      </c>
      <c r="F120" s="533"/>
      <c r="G120" s="533"/>
      <c r="H120" s="533"/>
      <c r="I120" s="534"/>
    </row>
    <row r="121" s="99" customFormat="1" ht="14.5" customHeight="1">
      <c r="A121" t="s" s="529">
        <v>2651</v>
      </c>
      <c r="B121" s="530">
        <v>8</v>
      </c>
      <c r="C121" s="524"/>
      <c r="D121" s="531">
        <v>1722</v>
      </c>
      <c r="E121" t="s" s="532">
        <v>560</v>
      </c>
      <c r="F121" s="533"/>
      <c r="G121" s="533"/>
      <c r="H121" s="533"/>
      <c r="I121" s="534"/>
    </row>
    <row r="122" s="99" customFormat="1" ht="14.5" customHeight="1">
      <c r="A122" t="s" s="529">
        <v>2652</v>
      </c>
      <c r="B122" s="530">
        <v>13</v>
      </c>
      <c r="C122" s="524"/>
      <c r="D122" s="531">
        <v>1723</v>
      </c>
      <c r="E122" t="s" s="532">
        <v>562</v>
      </c>
      <c r="F122" s="533"/>
      <c r="G122" s="533"/>
      <c r="H122" s="533"/>
      <c r="I122" s="534"/>
    </row>
    <row r="123" s="99" customFormat="1" ht="14.5" customHeight="1">
      <c r="A123" t="s" s="529">
        <v>2653</v>
      </c>
      <c r="B123" s="530">
        <v>12</v>
      </c>
      <c r="C123" s="524"/>
      <c r="D123" s="531">
        <v>1724</v>
      </c>
      <c r="E123" t="s" s="532">
        <v>565</v>
      </c>
      <c r="F123" s="533"/>
      <c r="G123" s="533"/>
      <c r="H123" s="533"/>
      <c r="I123" s="534"/>
    </row>
    <row r="124" s="99" customFormat="1" ht="14.5" customHeight="1">
      <c r="A124" t="s" s="529">
        <v>2654</v>
      </c>
      <c r="B124" s="530">
        <v>7</v>
      </c>
      <c r="C124" s="524"/>
      <c r="D124" s="531">
        <v>1729</v>
      </c>
      <c r="E124" t="s" s="532">
        <v>568</v>
      </c>
      <c r="F124" s="533"/>
      <c r="G124" s="533"/>
      <c r="H124" s="533"/>
      <c r="I124" s="534"/>
    </row>
    <row r="125" s="99" customFormat="1" ht="14.5" customHeight="1">
      <c r="A125" t="s" s="529">
        <v>2655</v>
      </c>
      <c r="B125" s="530">
        <v>4</v>
      </c>
      <c r="C125" s="524"/>
      <c r="D125" s="531">
        <v>1811</v>
      </c>
      <c r="E125" t="s" s="532">
        <v>571</v>
      </c>
      <c r="F125" s="533"/>
      <c r="G125" s="533"/>
      <c r="H125" s="533"/>
      <c r="I125" s="534"/>
    </row>
    <row r="126" s="99" customFormat="1" ht="14.5" customHeight="1">
      <c r="A126" t="s" s="529">
        <v>2656</v>
      </c>
      <c r="B126" s="530">
        <v>3</v>
      </c>
      <c r="C126" s="524"/>
      <c r="D126" s="531">
        <v>1812</v>
      </c>
      <c r="E126" t="s" s="532">
        <v>574</v>
      </c>
      <c r="F126" s="533"/>
      <c r="G126" s="533"/>
      <c r="H126" s="533"/>
      <c r="I126" s="534"/>
    </row>
    <row r="127" s="99" customFormat="1" ht="14.5" customHeight="1">
      <c r="A127" t="s" s="529">
        <v>2657</v>
      </c>
      <c r="B127" s="530">
        <v>6</v>
      </c>
      <c r="C127" s="524"/>
      <c r="D127" s="531">
        <v>1813</v>
      </c>
      <c r="E127" t="s" s="532">
        <v>577</v>
      </c>
      <c r="F127" s="533"/>
      <c r="G127" s="533"/>
      <c r="H127" s="533"/>
      <c r="I127" s="534"/>
    </row>
    <row r="128" s="99" customFormat="1" ht="14.5" customHeight="1">
      <c r="A128" t="s" s="529">
        <v>2658</v>
      </c>
      <c r="B128" s="530">
        <v>20</v>
      </c>
      <c r="C128" s="524"/>
      <c r="D128" s="531">
        <v>1814</v>
      </c>
      <c r="E128" t="s" s="532">
        <v>580</v>
      </c>
      <c r="F128" s="533"/>
      <c r="G128" s="533"/>
      <c r="H128" s="533"/>
      <c r="I128" s="534"/>
    </row>
    <row r="129" s="99" customFormat="1" ht="14.5" customHeight="1">
      <c r="A129" t="s" s="529">
        <v>2659</v>
      </c>
      <c r="B129" s="530">
        <v>14</v>
      </c>
      <c r="C129" s="524"/>
      <c r="D129" s="531">
        <v>1820</v>
      </c>
      <c r="E129" t="s" s="532">
        <v>583</v>
      </c>
      <c r="F129" s="533"/>
      <c r="G129" s="533"/>
      <c r="H129" s="533"/>
      <c r="I129" s="534"/>
    </row>
    <row r="130" s="99" customFormat="1" ht="14.5" customHeight="1">
      <c r="A130" t="s" s="529">
        <v>2660</v>
      </c>
      <c r="B130" s="530">
        <v>6</v>
      </c>
      <c r="C130" s="524"/>
      <c r="D130" s="531">
        <v>1910</v>
      </c>
      <c r="E130" t="s" s="532">
        <v>586</v>
      </c>
      <c r="F130" s="533"/>
      <c r="G130" s="533"/>
      <c r="H130" s="533"/>
      <c r="I130" s="534"/>
    </row>
    <row r="131" s="99" customFormat="1" ht="14.5" customHeight="1">
      <c r="A131" t="s" s="529">
        <v>2661</v>
      </c>
      <c r="B131" s="530">
        <v>2</v>
      </c>
      <c r="C131" s="524"/>
      <c r="D131" s="531">
        <v>1920</v>
      </c>
      <c r="E131" t="s" s="532">
        <v>589</v>
      </c>
      <c r="F131" s="533"/>
      <c r="G131" s="533"/>
      <c r="H131" s="533"/>
      <c r="I131" s="534"/>
    </row>
    <row r="132" s="99" customFormat="1" ht="14.5" customHeight="1">
      <c r="A132" t="s" s="529">
        <v>2662</v>
      </c>
      <c r="B132" s="530">
        <v>12</v>
      </c>
      <c r="C132" s="524"/>
      <c r="D132" s="531">
        <v>2011</v>
      </c>
      <c r="E132" t="s" s="532">
        <v>592</v>
      </c>
      <c r="F132" s="533"/>
      <c r="G132" s="533"/>
      <c r="H132" s="533"/>
      <c r="I132" s="534"/>
    </row>
    <row r="133" s="99" customFormat="1" ht="14.5" customHeight="1">
      <c r="A133" t="s" s="529">
        <v>2663</v>
      </c>
      <c r="B133" s="530">
        <v>12</v>
      </c>
      <c r="C133" s="524"/>
      <c r="D133" s="531">
        <v>2012</v>
      </c>
      <c r="E133" t="s" s="532">
        <v>595</v>
      </c>
      <c r="F133" s="533"/>
      <c r="G133" s="533"/>
      <c r="H133" s="533"/>
      <c r="I133" s="534"/>
    </row>
    <row r="134" s="99" customFormat="1" ht="14.5" customHeight="1">
      <c r="A134" t="s" s="529">
        <v>2664</v>
      </c>
      <c r="B134" s="530">
        <v>5</v>
      </c>
      <c r="C134" s="524"/>
      <c r="D134" s="531">
        <v>2013</v>
      </c>
      <c r="E134" t="s" s="532">
        <v>598</v>
      </c>
      <c r="F134" s="533"/>
      <c r="G134" s="533"/>
      <c r="H134" s="533"/>
      <c r="I134" s="534"/>
    </row>
    <row r="135" s="99" customFormat="1" ht="14.5" customHeight="1">
      <c r="A135" t="s" s="529">
        <v>2665</v>
      </c>
      <c r="B135" s="530">
        <v>20</v>
      </c>
      <c r="C135" s="524"/>
      <c r="D135" s="531">
        <v>2014</v>
      </c>
      <c r="E135" t="s" s="532">
        <v>601</v>
      </c>
      <c r="F135" s="533"/>
      <c r="G135" s="533"/>
      <c r="H135" s="533"/>
      <c r="I135" s="534"/>
    </row>
    <row r="136" s="99" customFormat="1" ht="14.5" customHeight="1">
      <c r="A136" t="s" s="529">
        <v>2666</v>
      </c>
      <c r="B136" s="530">
        <v>9</v>
      </c>
      <c r="C136" s="524"/>
      <c r="D136" s="531">
        <v>2015</v>
      </c>
      <c r="E136" t="s" s="532">
        <v>604</v>
      </c>
      <c r="F136" s="533"/>
      <c r="G136" s="533"/>
      <c r="H136" s="533"/>
      <c r="I136" s="534"/>
    </row>
    <row r="137" s="99" customFormat="1" ht="14.5" customHeight="1">
      <c r="A137" t="s" s="529">
        <v>2667</v>
      </c>
      <c r="B137" s="530">
        <v>13</v>
      </c>
      <c r="C137" s="524"/>
      <c r="D137" s="531">
        <v>2016</v>
      </c>
      <c r="E137" t="s" s="532">
        <v>607</v>
      </c>
      <c r="F137" s="533"/>
      <c r="G137" s="533"/>
      <c r="H137" s="533"/>
      <c r="I137" s="534"/>
    </row>
    <row r="138" s="99" customFormat="1" ht="14.5" customHeight="1">
      <c r="A138" t="s" s="529">
        <v>2668</v>
      </c>
      <c r="B138" s="530">
        <v>18</v>
      </c>
      <c r="C138" s="524"/>
      <c r="D138" s="531">
        <v>2017</v>
      </c>
      <c r="E138" t="s" s="532">
        <v>610</v>
      </c>
      <c r="F138" s="533"/>
      <c r="G138" s="533"/>
      <c r="H138" s="533"/>
      <c r="I138" s="534"/>
    </row>
    <row r="139" s="99" customFormat="1" ht="14.5" customHeight="1">
      <c r="A139" t="s" s="529">
        <v>2669</v>
      </c>
      <c r="B139" s="530">
        <v>17</v>
      </c>
      <c r="C139" s="524"/>
      <c r="D139" s="531">
        <v>2020</v>
      </c>
      <c r="E139" t="s" s="532">
        <v>613</v>
      </c>
      <c r="F139" s="533"/>
      <c r="G139" s="533"/>
      <c r="H139" s="533"/>
      <c r="I139" s="534"/>
    </row>
    <row r="140" s="99" customFormat="1" ht="14.5" customHeight="1">
      <c r="A140" t="s" s="529">
        <v>2670</v>
      </c>
      <c r="B140" s="530">
        <v>1</v>
      </c>
      <c r="C140" s="524"/>
      <c r="D140" s="531">
        <v>2030</v>
      </c>
      <c r="E140" t="s" s="532">
        <v>616</v>
      </c>
      <c r="F140" s="533"/>
      <c r="G140" s="533"/>
      <c r="H140" s="533"/>
      <c r="I140" s="534"/>
    </row>
    <row r="141" s="99" customFormat="1" ht="14.5" customHeight="1">
      <c r="A141" t="s" s="529">
        <v>2671</v>
      </c>
      <c r="B141" s="530">
        <v>10</v>
      </c>
      <c r="C141" s="524"/>
      <c r="D141" s="531">
        <v>2041</v>
      </c>
      <c r="E141" t="s" s="532">
        <v>619</v>
      </c>
      <c r="F141" s="533"/>
      <c r="G141" s="533"/>
      <c r="H141" s="533"/>
      <c r="I141" s="534"/>
    </row>
    <row r="142" s="99" customFormat="1" ht="14.5" customHeight="1">
      <c r="A142" t="s" s="529">
        <v>2672</v>
      </c>
      <c r="B142" s="530">
        <v>16</v>
      </c>
      <c r="C142" s="524"/>
      <c r="D142" s="531">
        <v>2042</v>
      </c>
      <c r="E142" t="s" s="532">
        <v>622</v>
      </c>
      <c r="F142" s="533"/>
      <c r="G142" s="533"/>
      <c r="H142" s="533"/>
      <c r="I142" s="534"/>
    </row>
    <row r="143" s="99" customFormat="1" ht="14.5" customHeight="1">
      <c r="A143" t="s" s="529">
        <v>2673</v>
      </c>
      <c r="B143" s="530">
        <v>18</v>
      </c>
      <c r="C143" s="524"/>
      <c r="D143" s="531">
        <v>2051</v>
      </c>
      <c r="E143" t="s" s="532">
        <v>625</v>
      </c>
      <c r="F143" s="533"/>
      <c r="G143" s="533"/>
      <c r="H143" s="533"/>
      <c r="I143" s="534"/>
    </row>
    <row r="144" s="99" customFormat="1" ht="14.5" customHeight="1">
      <c r="A144" t="s" s="529">
        <v>2674</v>
      </c>
      <c r="B144" s="530">
        <v>7</v>
      </c>
      <c r="C144" s="524"/>
      <c r="D144" s="531">
        <v>2052</v>
      </c>
      <c r="E144" t="s" s="532">
        <v>628</v>
      </c>
      <c r="F144" s="533"/>
      <c r="G144" s="533"/>
      <c r="H144" s="533"/>
      <c r="I144" s="534"/>
    </row>
    <row r="145" s="99" customFormat="1" ht="14.5" customHeight="1">
      <c r="A145" t="s" s="529">
        <v>2675</v>
      </c>
      <c r="B145" s="530">
        <v>12</v>
      </c>
      <c r="C145" s="524"/>
      <c r="D145" s="531">
        <v>2053</v>
      </c>
      <c r="E145" t="s" s="532">
        <v>631</v>
      </c>
      <c r="F145" s="533"/>
      <c r="G145" s="533"/>
      <c r="H145" s="533"/>
      <c r="I145" s="534"/>
    </row>
    <row r="146" s="99" customFormat="1" ht="14.5" customHeight="1">
      <c r="A146" t="s" s="529">
        <v>2676</v>
      </c>
      <c r="B146" s="530">
        <v>16</v>
      </c>
      <c r="C146" s="524"/>
      <c r="D146" s="531">
        <v>2059</v>
      </c>
      <c r="E146" t="s" s="532">
        <v>634</v>
      </c>
      <c r="F146" s="533"/>
      <c r="G146" s="533"/>
      <c r="H146" s="533"/>
      <c r="I146" s="534"/>
    </row>
    <row r="147" s="99" customFormat="1" ht="14.5" customHeight="1">
      <c r="A147" t="s" s="529">
        <v>2677</v>
      </c>
      <c r="B147" s="530">
        <v>3</v>
      </c>
      <c r="C147" s="524"/>
      <c r="D147" s="531">
        <v>2060</v>
      </c>
      <c r="E147" t="s" s="532">
        <v>637</v>
      </c>
      <c r="F147" s="533"/>
      <c r="G147" s="533"/>
      <c r="H147" s="533"/>
      <c r="I147" s="534"/>
    </row>
    <row r="148" s="99" customFormat="1" ht="14.5" customHeight="1">
      <c r="A148" t="s" s="529">
        <v>2678</v>
      </c>
      <c r="B148" s="530">
        <v>7</v>
      </c>
      <c r="C148" s="524"/>
      <c r="D148" s="531">
        <v>2110</v>
      </c>
      <c r="E148" t="s" s="532">
        <v>640</v>
      </c>
      <c r="F148" s="533"/>
      <c r="G148" s="533"/>
      <c r="H148" s="533"/>
      <c r="I148" s="534"/>
    </row>
    <row r="149" s="99" customFormat="1" ht="14.5" customHeight="1">
      <c r="A149" t="s" s="529">
        <v>2679</v>
      </c>
      <c r="B149" s="530">
        <v>6</v>
      </c>
      <c r="C149" s="524"/>
      <c r="D149" s="531">
        <v>2120</v>
      </c>
      <c r="E149" t="s" s="532">
        <v>643</v>
      </c>
      <c r="F149" s="533"/>
      <c r="G149" s="533"/>
      <c r="H149" s="533"/>
      <c r="I149" s="534"/>
    </row>
    <row r="150" s="99" customFormat="1" ht="14.5" customHeight="1">
      <c r="A150" t="s" s="529">
        <v>2680</v>
      </c>
      <c r="B150" s="530">
        <v>2</v>
      </c>
      <c r="C150" s="524"/>
      <c r="D150" s="531">
        <v>2211</v>
      </c>
      <c r="E150" t="s" s="532">
        <v>646</v>
      </c>
      <c r="F150" s="533"/>
      <c r="G150" s="533"/>
      <c r="H150" s="533"/>
      <c r="I150" s="534"/>
    </row>
    <row r="151" s="99" customFormat="1" ht="14.5" customHeight="1">
      <c r="A151" t="s" s="529">
        <v>2681</v>
      </c>
      <c r="B151" s="530">
        <v>17</v>
      </c>
      <c r="C151" s="524"/>
      <c r="D151" s="531">
        <v>2219</v>
      </c>
      <c r="E151" t="s" s="532">
        <v>649</v>
      </c>
      <c r="F151" s="533"/>
      <c r="G151" s="533"/>
      <c r="H151" s="533"/>
      <c r="I151" s="534"/>
    </row>
    <row r="152" s="99" customFormat="1" ht="14.5" customHeight="1">
      <c r="A152" t="s" s="529">
        <v>2682</v>
      </c>
      <c r="B152" s="530">
        <v>3</v>
      </c>
      <c r="C152" s="524"/>
      <c r="D152" s="531">
        <v>2221</v>
      </c>
      <c r="E152" t="s" s="532">
        <v>652</v>
      </c>
      <c r="F152" s="533"/>
      <c r="G152" s="533"/>
      <c r="H152" s="533"/>
      <c r="I152" s="534"/>
    </row>
    <row r="153" s="99" customFormat="1" ht="14.5" customHeight="1">
      <c r="A153" t="s" s="529">
        <v>2683</v>
      </c>
      <c r="B153" s="530">
        <v>3</v>
      </c>
      <c r="C153" s="524"/>
      <c r="D153" s="531">
        <v>2222</v>
      </c>
      <c r="E153" t="s" s="532">
        <v>655</v>
      </c>
      <c r="F153" s="533"/>
      <c r="G153" s="533"/>
      <c r="H153" s="533"/>
      <c r="I153" s="534"/>
    </row>
    <row r="154" s="99" customFormat="1" ht="14.5" customHeight="1">
      <c r="A154" t="s" s="529">
        <v>2684</v>
      </c>
      <c r="B154" s="530">
        <v>2</v>
      </c>
      <c r="C154" s="524"/>
      <c r="D154" s="531">
        <v>2223</v>
      </c>
      <c r="E154" t="s" s="532">
        <v>658</v>
      </c>
      <c r="F154" s="533"/>
      <c r="G154" s="533"/>
      <c r="H154" s="533"/>
      <c r="I154" s="534"/>
    </row>
    <row r="155" s="99" customFormat="1" ht="14.5" customHeight="1">
      <c r="A155" t="s" s="529">
        <v>2685</v>
      </c>
      <c r="B155" s="530">
        <v>17</v>
      </c>
      <c r="C155" s="524"/>
      <c r="D155" s="531">
        <v>2229</v>
      </c>
      <c r="E155" t="s" s="532">
        <v>661</v>
      </c>
      <c r="F155" s="533"/>
      <c r="G155" s="533"/>
      <c r="H155" s="533"/>
      <c r="I155" s="534"/>
    </row>
    <row r="156" s="99" customFormat="1" ht="14.5" customHeight="1">
      <c r="A156" t="s" s="529">
        <v>2686</v>
      </c>
      <c r="B156" s="530">
        <v>16</v>
      </c>
      <c r="C156" s="524"/>
      <c r="D156" s="531">
        <v>2311</v>
      </c>
      <c r="E156" t="s" s="532">
        <v>664</v>
      </c>
      <c r="F156" s="533"/>
      <c r="G156" s="533"/>
      <c r="H156" s="533"/>
      <c r="I156" s="534"/>
    </row>
    <row r="157" s="99" customFormat="1" ht="14.5" customHeight="1">
      <c r="A157" t="s" s="529">
        <v>2687</v>
      </c>
      <c r="B157" s="530">
        <v>17</v>
      </c>
      <c r="C157" s="524"/>
      <c r="D157" s="531">
        <v>2312</v>
      </c>
      <c r="E157" t="s" s="532">
        <v>667</v>
      </c>
      <c r="F157" s="533"/>
      <c r="G157" s="533"/>
      <c r="H157" s="533"/>
      <c r="I157" s="534"/>
    </row>
    <row r="158" s="99" customFormat="1" ht="14.5" customHeight="1">
      <c r="A158" t="s" s="529">
        <v>2688</v>
      </c>
      <c r="B158" s="530">
        <v>5</v>
      </c>
      <c r="C158" s="524"/>
      <c r="D158" s="531">
        <v>2313</v>
      </c>
      <c r="E158" t="s" s="532">
        <v>670</v>
      </c>
      <c r="F158" s="533"/>
      <c r="G158" s="533"/>
      <c r="H158" s="533"/>
      <c r="I158" s="534"/>
    </row>
    <row r="159" s="99" customFormat="1" ht="14.5" customHeight="1">
      <c r="A159" t="s" s="529">
        <v>2689</v>
      </c>
      <c r="B159" s="530">
        <v>1</v>
      </c>
      <c r="C159" s="524"/>
      <c r="D159" s="531">
        <v>2314</v>
      </c>
      <c r="E159" t="s" s="532">
        <v>673</v>
      </c>
      <c r="F159" s="533"/>
      <c r="G159" s="533"/>
      <c r="H159" s="533"/>
      <c r="I159" s="534"/>
    </row>
    <row r="160" s="99" customFormat="1" ht="14.5" customHeight="1">
      <c r="A160" t="s" s="529">
        <v>2690</v>
      </c>
      <c r="B160" s="530">
        <v>16</v>
      </c>
      <c r="C160" s="524"/>
      <c r="D160" s="531">
        <v>2319</v>
      </c>
      <c r="E160" t="s" s="532">
        <v>676</v>
      </c>
      <c r="F160" s="533"/>
      <c r="G160" s="533"/>
      <c r="H160" s="533"/>
      <c r="I160" s="534"/>
    </row>
    <row r="161" s="99" customFormat="1" ht="14.5" customHeight="1">
      <c r="A161" t="s" s="529">
        <v>2691</v>
      </c>
      <c r="B161" s="530">
        <v>7</v>
      </c>
      <c r="C161" s="524"/>
      <c r="D161" s="531">
        <v>2320</v>
      </c>
      <c r="E161" t="s" s="532">
        <v>679</v>
      </c>
      <c r="F161" s="533"/>
      <c r="G161" s="533"/>
      <c r="H161" s="533"/>
      <c r="I161" s="534"/>
    </row>
    <row r="162" s="99" customFormat="1" ht="14.5" customHeight="1">
      <c r="A162" t="s" s="529">
        <v>2692</v>
      </c>
      <c r="B162" s="530">
        <v>14</v>
      </c>
      <c r="C162" s="524"/>
      <c r="D162" s="531">
        <v>2331</v>
      </c>
      <c r="E162" t="s" s="532">
        <v>682</v>
      </c>
      <c r="F162" s="533"/>
      <c r="G162" s="533"/>
      <c r="H162" s="533"/>
      <c r="I162" s="534"/>
    </row>
    <row r="163" s="99" customFormat="1" ht="14.5" customHeight="1">
      <c r="A163" t="s" s="529">
        <v>2693</v>
      </c>
      <c r="B163" s="530">
        <v>1</v>
      </c>
      <c r="C163" s="524"/>
      <c r="D163" s="531">
        <v>2332</v>
      </c>
      <c r="E163" t="s" s="532">
        <v>685</v>
      </c>
      <c r="F163" s="533"/>
      <c r="G163" s="533"/>
      <c r="H163" s="533"/>
      <c r="I163" s="534"/>
    </row>
    <row r="164" s="99" customFormat="1" ht="14.5" customHeight="1">
      <c r="A164" t="s" s="529">
        <v>2694</v>
      </c>
      <c r="B164" s="530">
        <v>11</v>
      </c>
      <c r="C164" s="524"/>
      <c r="D164" s="531">
        <v>2341</v>
      </c>
      <c r="E164" t="s" s="532">
        <v>688</v>
      </c>
      <c r="F164" s="533"/>
      <c r="G164" s="533"/>
      <c r="H164" s="533"/>
      <c r="I164" s="534"/>
    </row>
    <row r="165" s="99" customFormat="1" ht="14.5" customHeight="1">
      <c r="A165" t="s" s="529">
        <v>2695</v>
      </c>
      <c r="B165" s="530">
        <v>5</v>
      </c>
      <c r="C165" s="524"/>
      <c r="D165" s="531">
        <v>2342</v>
      </c>
      <c r="E165" t="s" s="532">
        <v>691</v>
      </c>
      <c r="F165" s="533"/>
      <c r="G165" s="533"/>
      <c r="H165" s="533"/>
      <c r="I165" s="534"/>
    </row>
    <row r="166" s="99" customFormat="1" ht="14.5" customHeight="1">
      <c r="A166" t="s" s="529">
        <v>2696</v>
      </c>
      <c r="B166" s="530">
        <v>19</v>
      </c>
      <c r="C166" s="524"/>
      <c r="D166" s="531">
        <v>2343</v>
      </c>
      <c r="E166" t="s" s="532">
        <v>694</v>
      </c>
      <c r="F166" s="533"/>
      <c r="G166" s="533"/>
      <c r="H166" s="533"/>
      <c r="I166" s="534"/>
    </row>
    <row r="167" s="99" customFormat="1" ht="14.5" customHeight="1">
      <c r="A167" t="s" s="529">
        <v>2697</v>
      </c>
      <c r="B167" s="530">
        <v>16</v>
      </c>
      <c r="C167" s="524"/>
      <c r="D167" s="531">
        <v>2344</v>
      </c>
      <c r="E167" t="s" s="532">
        <v>697</v>
      </c>
      <c r="F167" s="533"/>
      <c r="G167" s="533"/>
      <c r="H167" s="533"/>
      <c r="I167" s="534"/>
    </row>
    <row r="168" s="99" customFormat="1" ht="14.5" customHeight="1">
      <c r="A168" t="s" s="529">
        <v>2698</v>
      </c>
      <c r="B168" s="530">
        <v>13</v>
      </c>
      <c r="C168" s="524"/>
      <c r="D168" s="531">
        <v>2349</v>
      </c>
      <c r="E168" t="s" s="532">
        <v>700</v>
      </c>
      <c r="F168" s="533"/>
      <c r="G168" s="533"/>
      <c r="H168" s="533"/>
      <c r="I168" s="534"/>
    </row>
    <row r="169" s="99" customFormat="1" ht="14.5" customHeight="1">
      <c r="A169" t="s" s="529">
        <v>2699</v>
      </c>
      <c r="B169" s="530">
        <v>3</v>
      </c>
      <c r="C169" s="524"/>
      <c r="D169" s="531">
        <v>2351</v>
      </c>
      <c r="E169" t="s" s="532">
        <v>703</v>
      </c>
      <c r="F169" s="533"/>
      <c r="G169" s="533"/>
      <c r="H169" s="533"/>
      <c r="I169" s="534"/>
    </row>
    <row r="170" s="99" customFormat="1" ht="14.5" customHeight="1">
      <c r="A170" t="s" s="529">
        <v>2700</v>
      </c>
      <c r="B170" s="530">
        <v>1</v>
      </c>
      <c r="C170" s="524"/>
      <c r="D170" s="531">
        <v>2352</v>
      </c>
      <c r="E170" t="s" s="532">
        <v>706</v>
      </c>
      <c r="F170" s="533"/>
      <c r="G170" s="533"/>
      <c r="H170" s="533"/>
      <c r="I170" s="534"/>
    </row>
    <row r="171" s="99" customFormat="1" ht="14.5" customHeight="1">
      <c r="A171" t="s" s="529">
        <v>2701</v>
      </c>
      <c r="B171" s="530">
        <v>8</v>
      </c>
      <c r="C171" s="524"/>
      <c r="D171" s="531">
        <v>2361</v>
      </c>
      <c r="E171" t="s" s="532">
        <v>709</v>
      </c>
      <c r="F171" s="533"/>
      <c r="G171" s="533"/>
      <c r="H171" s="533"/>
      <c r="I171" s="534"/>
    </row>
    <row r="172" s="99" customFormat="1" ht="14.5" customHeight="1">
      <c r="A172" t="s" s="529">
        <v>2702</v>
      </c>
      <c r="B172" s="530">
        <v>17</v>
      </c>
      <c r="C172" s="524"/>
      <c r="D172" s="531">
        <v>2362</v>
      </c>
      <c r="E172" t="s" s="532">
        <v>712</v>
      </c>
      <c r="F172" s="533"/>
      <c r="G172" s="533"/>
      <c r="H172" s="533"/>
      <c r="I172" s="534"/>
    </row>
    <row r="173" s="99" customFormat="1" ht="14.5" customHeight="1">
      <c r="A173" t="s" s="529">
        <v>2703</v>
      </c>
      <c r="B173" s="530">
        <v>2</v>
      </c>
      <c r="C173" s="524"/>
      <c r="D173" s="531">
        <v>2363</v>
      </c>
      <c r="E173" t="s" s="532">
        <v>715</v>
      </c>
      <c r="F173" s="533"/>
      <c r="G173" s="533"/>
      <c r="H173" s="533"/>
      <c r="I173" s="534"/>
    </row>
    <row r="174" s="99" customFormat="1" ht="14.5" customHeight="1">
      <c r="A174" t="s" s="529">
        <v>2704</v>
      </c>
      <c r="B174" s="530">
        <v>4</v>
      </c>
      <c r="C174" s="524"/>
      <c r="D174" s="531">
        <v>2364</v>
      </c>
      <c r="E174" t="s" s="532">
        <v>718</v>
      </c>
      <c r="F174" s="533"/>
      <c r="G174" s="533"/>
      <c r="H174" s="533"/>
      <c r="I174" s="534"/>
    </row>
    <row r="175" s="99" customFormat="1" ht="14.5" customHeight="1">
      <c r="A175" t="s" s="529">
        <v>2705</v>
      </c>
      <c r="B175" s="530">
        <v>13</v>
      </c>
      <c r="C175" s="524"/>
      <c r="D175" s="531">
        <v>2365</v>
      </c>
      <c r="E175" t="s" s="532">
        <v>721</v>
      </c>
      <c r="F175" s="533"/>
      <c r="G175" s="533"/>
      <c r="H175" s="533"/>
      <c r="I175" s="534"/>
    </row>
    <row r="176" s="99" customFormat="1" ht="14.5" customHeight="1">
      <c r="A176" t="s" s="529">
        <v>2706</v>
      </c>
      <c r="B176" s="530">
        <v>6</v>
      </c>
      <c r="C176" s="524"/>
      <c r="D176" s="531">
        <v>2369</v>
      </c>
      <c r="E176" t="s" s="532">
        <v>724</v>
      </c>
      <c r="F176" s="533"/>
      <c r="G176" s="533"/>
      <c r="H176" s="533"/>
      <c r="I176" s="534"/>
    </row>
    <row r="177" s="99" customFormat="1" ht="14.5" customHeight="1">
      <c r="A177" t="s" s="529">
        <v>2707</v>
      </c>
      <c r="B177" s="530">
        <v>6</v>
      </c>
      <c r="C177" s="524"/>
      <c r="D177" s="531">
        <v>2370</v>
      </c>
      <c r="E177" t="s" s="532">
        <v>727</v>
      </c>
      <c r="F177" s="533"/>
      <c r="G177" s="533"/>
      <c r="H177" s="533"/>
      <c r="I177" s="534"/>
    </row>
    <row r="178" s="99" customFormat="1" ht="14.5" customHeight="1">
      <c r="A178" t="s" s="529">
        <v>2708</v>
      </c>
      <c r="B178" s="530">
        <v>4</v>
      </c>
      <c r="C178" s="524"/>
      <c r="D178" s="531">
        <v>2391</v>
      </c>
      <c r="E178" t="s" s="532">
        <v>730</v>
      </c>
      <c r="F178" s="533"/>
      <c r="G178" s="533"/>
      <c r="H178" s="533"/>
      <c r="I178" s="534"/>
    </row>
    <row r="179" s="99" customFormat="1" ht="14.5" customHeight="1">
      <c r="A179" t="s" s="529">
        <v>2709</v>
      </c>
      <c r="B179" s="530">
        <v>18</v>
      </c>
      <c r="C179" s="524"/>
      <c r="D179" s="531">
        <v>2399</v>
      </c>
      <c r="E179" t="s" s="532">
        <v>733</v>
      </c>
      <c r="F179" s="533"/>
      <c r="G179" s="533"/>
      <c r="H179" s="533"/>
      <c r="I179" s="534"/>
    </row>
    <row r="180" s="99" customFormat="1" ht="14.5" customHeight="1">
      <c r="A180" t="s" s="529">
        <v>2710</v>
      </c>
      <c r="B180" s="530">
        <v>7</v>
      </c>
      <c r="C180" s="524"/>
      <c r="D180" s="531">
        <v>2410</v>
      </c>
      <c r="E180" t="s" s="532">
        <v>736</v>
      </c>
      <c r="F180" s="533"/>
      <c r="G180" s="533"/>
      <c r="H180" s="533"/>
      <c r="I180" s="534"/>
    </row>
    <row r="181" s="99" customFormat="1" ht="14.5" customHeight="1">
      <c r="A181" t="s" s="529">
        <v>2711</v>
      </c>
      <c r="B181" s="530">
        <v>11</v>
      </c>
      <c r="C181" s="524"/>
      <c r="D181" s="531">
        <v>2420</v>
      </c>
      <c r="E181" t="s" s="532">
        <v>739</v>
      </c>
      <c r="F181" s="533"/>
      <c r="G181" s="533"/>
      <c r="H181" s="533"/>
      <c r="I181" s="534"/>
    </row>
    <row r="182" s="99" customFormat="1" ht="14.5" customHeight="1">
      <c r="A182" t="s" s="529">
        <v>2712</v>
      </c>
      <c r="B182" s="530">
        <v>9</v>
      </c>
      <c r="C182" s="524"/>
      <c r="D182" s="531">
        <v>2431</v>
      </c>
      <c r="E182" t="s" s="532">
        <v>742</v>
      </c>
      <c r="F182" s="533"/>
      <c r="G182" s="533"/>
      <c r="H182" s="533"/>
      <c r="I182" s="534"/>
    </row>
    <row r="183" s="99" customFormat="1" ht="14.5" customHeight="1">
      <c r="A183" t="s" s="529">
        <v>2713</v>
      </c>
      <c r="B183" s="530">
        <v>4</v>
      </c>
      <c r="C183" s="524"/>
      <c r="D183" s="531">
        <v>2432</v>
      </c>
      <c r="E183" t="s" s="532">
        <v>745</v>
      </c>
      <c r="F183" s="533"/>
      <c r="G183" s="533"/>
      <c r="H183" s="533"/>
      <c r="I183" s="534"/>
    </row>
    <row r="184" s="99" customFormat="1" ht="14.5" customHeight="1">
      <c r="A184" t="s" s="529">
        <v>2714</v>
      </c>
      <c r="B184" s="530">
        <v>18</v>
      </c>
      <c r="C184" s="524"/>
      <c r="D184" s="531">
        <v>2433</v>
      </c>
      <c r="E184" t="s" s="532">
        <v>748</v>
      </c>
      <c r="F184" s="533"/>
      <c r="G184" s="533"/>
      <c r="H184" s="533"/>
      <c r="I184" s="534"/>
    </row>
    <row r="185" s="99" customFormat="1" ht="14.5" customHeight="1">
      <c r="A185" t="s" s="529">
        <v>2715</v>
      </c>
      <c r="B185" s="530">
        <v>8</v>
      </c>
      <c r="C185" s="524"/>
      <c r="D185" s="531">
        <v>2434</v>
      </c>
      <c r="E185" t="s" s="532">
        <v>751</v>
      </c>
      <c r="F185" s="533"/>
      <c r="G185" s="533"/>
      <c r="H185" s="533"/>
      <c r="I185" s="534"/>
    </row>
    <row r="186" s="99" customFormat="1" ht="14.5" customHeight="1">
      <c r="A186" t="s" s="529">
        <v>2716</v>
      </c>
      <c r="B186" s="530">
        <v>17</v>
      </c>
      <c r="C186" s="524"/>
      <c r="D186" s="531">
        <v>2441</v>
      </c>
      <c r="E186" t="s" s="532">
        <v>754</v>
      </c>
      <c r="F186" s="533"/>
      <c r="G186" s="533"/>
      <c r="H186" s="533"/>
      <c r="I186" s="534"/>
    </row>
    <row r="187" s="99" customFormat="1" ht="14.5" customHeight="1">
      <c r="A187" t="s" s="529">
        <v>2717</v>
      </c>
      <c r="B187" s="530">
        <v>18</v>
      </c>
      <c r="C187" s="524"/>
      <c r="D187" s="531">
        <v>2442</v>
      </c>
      <c r="E187" t="s" s="532">
        <v>757</v>
      </c>
      <c r="F187" s="533"/>
      <c r="G187" s="533"/>
      <c r="H187" s="533"/>
      <c r="I187" s="534"/>
    </row>
    <row r="188" s="99" customFormat="1" ht="14.5" customHeight="1">
      <c r="A188" t="s" s="529">
        <v>2718</v>
      </c>
      <c r="B188" s="530">
        <v>15</v>
      </c>
      <c r="C188" s="524"/>
      <c r="D188" s="531">
        <v>2443</v>
      </c>
      <c r="E188" t="s" s="532">
        <v>760</v>
      </c>
      <c r="F188" s="533"/>
      <c r="G188" s="533"/>
      <c r="H188" s="533"/>
      <c r="I188" s="534"/>
    </row>
    <row r="189" s="99" customFormat="1" ht="14.5" customHeight="1">
      <c r="A189" t="s" s="529">
        <v>2719</v>
      </c>
      <c r="B189" s="530">
        <v>15</v>
      </c>
      <c r="C189" s="524"/>
      <c r="D189" s="531">
        <v>2444</v>
      </c>
      <c r="E189" t="s" s="532">
        <v>763</v>
      </c>
      <c r="F189" s="533"/>
      <c r="G189" s="533"/>
      <c r="H189" s="533"/>
      <c r="I189" s="534"/>
    </row>
    <row r="190" s="99" customFormat="1" ht="14.5" customHeight="1">
      <c r="A190" t="s" s="529">
        <v>2720</v>
      </c>
      <c r="B190" s="530">
        <v>12</v>
      </c>
      <c r="C190" s="524"/>
      <c r="D190" s="531">
        <v>2445</v>
      </c>
      <c r="E190" t="s" s="532">
        <v>766</v>
      </c>
      <c r="F190" s="533"/>
      <c r="G190" s="533"/>
      <c r="H190" s="533"/>
      <c r="I190" s="534"/>
    </row>
    <row r="191" s="99" customFormat="1" ht="14.5" customHeight="1">
      <c r="A191" t="s" s="529">
        <v>2721</v>
      </c>
      <c r="B191" s="530">
        <v>8</v>
      </c>
      <c r="C191" s="524"/>
      <c r="D191" s="531">
        <v>2446</v>
      </c>
      <c r="E191" t="s" s="532">
        <v>769</v>
      </c>
      <c r="F191" s="533"/>
      <c r="G191" s="533"/>
      <c r="H191" s="533"/>
      <c r="I191" s="534"/>
    </row>
    <row r="192" s="99" customFormat="1" ht="14.5" customHeight="1">
      <c r="A192" t="s" s="529">
        <v>2722</v>
      </c>
      <c r="B192" s="530">
        <v>2</v>
      </c>
      <c r="C192" s="524"/>
      <c r="D192" s="531">
        <v>2451</v>
      </c>
      <c r="E192" t="s" s="532">
        <v>772</v>
      </c>
      <c r="F192" s="533"/>
      <c r="G192" s="533"/>
      <c r="H192" s="533"/>
      <c r="I192" s="534"/>
    </row>
    <row r="193" s="99" customFormat="1" ht="14.5" customHeight="1">
      <c r="A193" t="s" s="529">
        <v>2723</v>
      </c>
      <c r="B193" s="530">
        <v>5</v>
      </c>
      <c r="C193" s="524"/>
      <c r="D193" s="531">
        <v>2452</v>
      </c>
      <c r="E193" t="s" s="532">
        <v>775</v>
      </c>
      <c r="F193" s="533"/>
      <c r="G193" s="533"/>
      <c r="H193" s="533"/>
      <c r="I193" s="534"/>
    </row>
    <row r="194" s="99" customFormat="1" ht="14.5" customHeight="1">
      <c r="A194" t="s" s="529">
        <v>2724</v>
      </c>
      <c r="B194" s="530">
        <v>1</v>
      </c>
      <c r="C194" s="524"/>
      <c r="D194" s="531">
        <v>2453</v>
      </c>
      <c r="E194" t="s" s="532">
        <v>778</v>
      </c>
      <c r="F194" s="533"/>
      <c r="G194" s="533"/>
      <c r="H194" s="533"/>
      <c r="I194" s="534"/>
    </row>
    <row r="195" s="99" customFormat="1" ht="14.5" customHeight="1">
      <c r="A195" t="s" s="529">
        <v>2725</v>
      </c>
      <c r="B195" s="530">
        <v>17</v>
      </c>
      <c r="C195" s="524"/>
      <c r="D195" s="531">
        <v>2454</v>
      </c>
      <c r="E195" t="s" s="532">
        <v>781</v>
      </c>
      <c r="F195" s="533"/>
      <c r="G195" s="533"/>
      <c r="H195" s="533"/>
      <c r="I195" s="534"/>
    </row>
    <row r="196" s="99" customFormat="1" ht="14.5" customHeight="1">
      <c r="A196" t="s" s="529">
        <v>2726</v>
      </c>
      <c r="B196" s="530">
        <v>1</v>
      </c>
      <c r="C196" s="524"/>
      <c r="D196" s="531">
        <v>2511</v>
      </c>
      <c r="E196" t="s" s="532">
        <v>784</v>
      </c>
      <c r="F196" s="533"/>
      <c r="G196" s="533"/>
      <c r="H196" s="533"/>
      <c r="I196" s="534"/>
    </row>
    <row r="197" s="99" customFormat="1" ht="14.5" customHeight="1">
      <c r="A197" t="s" s="529">
        <v>2727</v>
      </c>
      <c r="B197" s="530">
        <v>6</v>
      </c>
      <c r="C197" s="524"/>
      <c r="D197" s="531">
        <v>2512</v>
      </c>
      <c r="E197" t="s" s="532">
        <v>787</v>
      </c>
      <c r="F197" s="533"/>
      <c r="G197" s="533"/>
      <c r="H197" s="533"/>
      <c r="I197" s="534"/>
    </row>
    <row r="198" s="99" customFormat="1" ht="14.5" customHeight="1">
      <c r="A198" t="s" s="529">
        <v>2728</v>
      </c>
      <c r="B198" s="530">
        <v>14</v>
      </c>
      <c r="C198" s="524"/>
      <c r="D198" s="531">
        <v>2521</v>
      </c>
      <c r="E198" t="s" s="532">
        <v>790</v>
      </c>
      <c r="F198" s="533"/>
      <c r="G198" s="533"/>
      <c r="H198" s="533"/>
      <c r="I198" s="534"/>
    </row>
    <row r="199" s="99" customFormat="1" ht="14.5" customHeight="1">
      <c r="A199" t="s" s="529">
        <v>2729</v>
      </c>
      <c r="B199" s="530">
        <v>15</v>
      </c>
      <c r="C199" s="524"/>
      <c r="D199" s="531">
        <v>2529</v>
      </c>
      <c r="E199" t="s" s="532">
        <v>793</v>
      </c>
      <c r="F199" s="533"/>
      <c r="G199" s="533"/>
      <c r="H199" s="533"/>
      <c r="I199" s="534"/>
    </row>
    <row r="200" s="99" customFormat="1" ht="14.5" customHeight="1">
      <c r="A200" t="s" s="529">
        <v>2730</v>
      </c>
      <c r="B200" s="530">
        <v>13</v>
      </c>
      <c r="C200" s="524"/>
      <c r="D200" s="531">
        <v>2530</v>
      </c>
      <c r="E200" t="s" s="532">
        <v>796</v>
      </c>
      <c r="F200" s="533"/>
      <c r="G200" s="533"/>
      <c r="H200" s="533"/>
      <c r="I200" s="534"/>
    </row>
    <row r="201" s="99" customFormat="1" ht="14.5" customHeight="1">
      <c r="A201" t="s" s="529">
        <v>2731</v>
      </c>
      <c r="B201" s="530">
        <v>17</v>
      </c>
      <c r="C201" s="524"/>
      <c r="D201" s="531">
        <v>2540</v>
      </c>
      <c r="E201" t="s" s="532">
        <v>799</v>
      </c>
      <c r="F201" s="533"/>
      <c r="G201" s="533"/>
      <c r="H201" s="533"/>
      <c r="I201" s="534"/>
    </row>
    <row r="202" s="99" customFormat="1" ht="14.5" customHeight="1">
      <c r="A202" t="s" s="529">
        <v>2732</v>
      </c>
      <c r="B202" s="530">
        <v>19</v>
      </c>
      <c r="C202" s="524"/>
      <c r="D202" s="531">
        <v>2550</v>
      </c>
      <c r="E202" t="s" s="532">
        <v>802</v>
      </c>
      <c r="F202" s="533"/>
      <c r="G202" s="533"/>
      <c r="H202" s="533"/>
      <c r="I202" s="534"/>
    </row>
    <row r="203" s="99" customFormat="1" ht="14.5" customHeight="1">
      <c r="A203" t="s" s="529">
        <v>2733</v>
      </c>
      <c r="B203" s="530">
        <v>7</v>
      </c>
      <c r="C203" s="524"/>
      <c r="D203" s="531">
        <v>2561</v>
      </c>
      <c r="E203" t="s" s="532">
        <v>805</v>
      </c>
      <c r="F203" s="533"/>
      <c r="G203" s="533"/>
      <c r="H203" s="533"/>
      <c r="I203" s="534"/>
    </row>
    <row r="204" s="99" customFormat="1" ht="14.5" customHeight="1">
      <c r="A204" t="s" s="529">
        <v>2734</v>
      </c>
      <c r="B204" s="530">
        <v>2</v>
      </c>
      <c r="C204" s="524"/>
      <c r="D204" s="531">
        <v>2562</v>
      </c>
      <c r="E204" t="s" s="532">
        <v>808</v>
      </c>
      <c r="F204" s="533"/>
      <c r="G204" s="533"/>
      <c r="H204" s="533"/>
      <c r="I204" s="534"/>
    </row>
    <row r="205" s="99" customFormat="1" ht="14.5" customHeight="1">
      <c r="A205" t="s" s="529">
        <v>2735</v>
      </c>
      <c r="B205" s="530">
        <v>6</v>
      </c>
      <c r="C205" s="524"/>
      <c r="D205" s="531">
        <v>2571</v>
      </c>
      <c r="E205" t="s" s="532">
        <v>811</v>
      </c>
      <c r="F205" s="533"/>
      <c r="G205" s="533"/>
      <c r="H205" s="533"/>
      <c r="I205" s="534"/>
    </row>
    <row r="206" s="99" customFormat="1" ht="14.5" customHeight="1">
      <c r="A206" t="s" s="529">
        <v>2736</v>
      </c>
      <c r="B206" s="530">
        <v>6</v>
      </c>
      <c r="C206" s="524"/>
      <c r="D206" s="531">
        <v>2572</v>
      </c>
      <c r="E206" t="s" s="532">
        <v>814</v>
      </c>
      <c r="F206" s="533"/>
      <c r="G206" s="533"/>
      <c r="H206" s="533"/>
      <c r="I206" s="534"/>
    </row>
    <row r="207" s="99" customFormat="1" ht="14.5" customHeight="1">
      <c r="A207" t="s" s="529">
        <v>2737</v>
      </c>
      <c r="B207" s="530">
        <v>6</v>
      </c>
      <c r="C207" s="524"/>
      <c r="D207" s="531">
        <v>2573</v>
      </c>
      <c r="E207" t="s" s="532">
        <v>817</v>
      </c>
      <c r="F207" s="533"/>
      <c r="G207" s="533"/>
      <c r="H207" s="533"/>
      <c r="I207" s="534"/>
    </row>
    <row r="208" s="99" customFormat="1" ht="14.5" customHeight="1">
      <c r="A208" t="s" s="529">
        <v>2738</v>
      </c>
      <c r="B208" s="530">
        <v>19</v>
      </c>
      <c r="C208" s="524"/>
      <c r="D208" s="531">
        <v>2591</v>
      </c>
      <c r="E208" t="s" s="532">
        <v>820</v>
      </c>
      <c r="F208" s="533"/>
      <c r="G208" s="533"/>
      <c r="H208" s="533"/>
      <c r="I208" s="534"/>
    </row>
    <row r="209" s="99" customFormat="1" ht="14.5" customHeight="1">
      <c r="A209" t="s" s="529">
        <v>2739</v>
      </c>
      <c r="B209" s="530">
        <v>8</v>
      </c>
      <c r="C209" s="524"/>
      <c r="D209" s="531">
        <v>2592</v>
      </c>
      <c r="E209" t="s" s="532">
        <v>823</v>
      </c>
      <c r="F209" s="533"/>
      <c r="G209" s="533"/>
      <c r="H209" s="533"/>
      <c r="I209" s="534"/>
    </row>
    <row r="210" s="99" customFormat="1" ht="14.5" customHeight="1">
      <c r="A210" t="s" s="529">
        <v>2740</v>
      </c>
      <c r="B210" s="530">
        <v>14</v>
      </c>
      <c r="C210" s="524"/>
      <c r="D210" s="531">
        <v>2593</v>
      </c>
      <c r="E210" t="s" s="532">
        <v>826</v>
      </c>
      <c r="F210" s="533"/>
      <c r="G210" s="533"/>
      <c r="H210" s="533"/>
      <c r="I210" s="534"/>
    </row>
    <row r="211" s="99" customFormat="1" ht="14.5" customHeight="1">
      <c r="A211" t="s" s="529">
        <v>2741</v>
      </c>
      <c r="B211" s="530">
        <v>20</v>
      </c>
      <c r="C211" s="524"/>
      <c r="D211" s="531">
        <v>2594</v>
      </c>
      <c r="E211" t="s" s="532">
        <v>829</v>
      </c>
      <c r="F211" s="533"/>
      <c r="G211" s="533"/>
      <c r="H211" s="533"/>
      <c r="I211" s="534"/>
    </row>
    <row r="212" s="99" customFormat="1" ht="14.5" customHeight="1">
      <c r="A212" t="s" s="529">
        <v>2742</v>
      </c>
      <c r="B212" s="530">
        <v>2</v>
      </c>
      <c r="C212" s="524"/>
      <c r="D212" s="531">
        <v>2599</v>
      </c>
      <c r="E212" t="s" s="532">
        <v>832</v>
      </c>
      <c r="F212" s="533"/>
      <c r="G212" s="533"/>
      <c r="H212" s="533"/>
      <c r="I212" s="534"/>
    </row>
    <row r="213" s="99" customFormat="1" ht="14.5" customHeight="1">
      <c r="A213" t="s" s="529">
        <v>2743</v>
      </c>
      <c r="B213" s="530">
        <v>8</v>
      </c>
      <c r="C213" s="524"/>
      <c r="D213" s="531">
        <v>2611</v>
      </c>
      <c r="E213" t="s" s="532">
        <v>835</v>
      </c>
      <c r="F213" s="533"/>
      <c r="G213" s="533"/>
      <c r="H213" s="533"/>
      <c r="I213" s="534"/>
    </row>
    <row r="214" s="99" customFormat="1" ht="14.5" customHeight="1">
      <c r="A214" t="s" s="529">
        <v>2744</v>
      </c>
      <c r="B214" s="530">
        <v>2</v>
      </c>
      <c r="C214" s="524"/>
      <c r="D214" s="531">
        <v>2612</v>
      </c>
      <c r="E214" t="s" s="532">
        <v>838</v>
      </c>
      <c r="F214" s="533"/>
      <c r="G214" s="533"/>
      <c r="H214" s="533"/>
      <c r="I214" s="534"/>
    </row>
    <row r="215" s="99" customFormat="1" ht="14.5" customHeight="1">
      <c r="A215" t="s" s="529">
        <v>2745</v>
      </c>
      <c r="B215" s="530">
        <v>2</v>
      </c>
      <c r="C215" s="524"/>
      <c r="D215" s="531">
        <v>2620</v>
      </c>
      <c r="E215" t="s" s="532">
        <v>841</v>
      </c>
      <c r="F215" s="533"/>
      <c r="G215" s="533"/>
      <c r="H215" s="533"/>
      <c r="I215" s="534"/>
    </row>
    <row r="216" s="99" customFormat="1" ht="14.5" customHeight="1">
      <c r="A216" t="s" s="529">
        <v>2746</v>
      </c>
      <c r="B216" s="530">
        <v>1</v>
      </c>
      <c r="C216" s="524"/>
      <c r="D216" s="531">
        <v>2630</v>
      </c>
      <c r="E216" t="s" s="532">
        <v>844</v>
      </c>
      <c r="F216" s="533"/>
      <c r="G216" s="533"/>
      <c r="H216" s="533"/>
      <c r="I216" s="534"/>
    </row>
    <row r="217" s="99" customFormat="1" ht="14.5" customHeight="1">
      <c r="A217" t="s" s="529">
        <v>2747</v>
      </c>
      <c r="B217" s="530">
        <v>1</v>
      </c>
      <c r="C217" s="524"/>
      <c r="D217" s="531">
        <v>2640</v>
      </c>
      <c r="E217" t="s" s="532">
        <v>847</v>
      </c>
      <c r="F217" s="533"/>
      <c r="G217" s="533"/>
      <c r="H217" s="533"/>
      <c r="I217" s="534"/>
    </row>
    <row r="218" s="99" customFormat="1" ht="14.5" customHeight="1">
      <c r="A218" t="s" s="529">
        <v>2748</v>
      </c>
      <c r="B218" s="530">
        <v>1</v>
      </c>
      <c r="C218" s="524"/>
      <c r="D218" s="531">
        <v>2651</v>
      </c>
      <c r="E218" t="s" s="532">
        <v>850</v>
      </c>
      <c r="F218" s="533"/>
      <c r="G218" s="533"/>
      <c r="H218" s="533"/>
      <c r="I218" s="534"/>
    </row>
    <row r="219" s="99" customFormat="1" ht="14.5" customHeight="1">
      <c r="A219" t="s" s="529">
        <v>2749</v>
      </c>
      <c r="B219" s="530">
        <v>6</v>
      </c>
      <c r="C219" s="524"/>
      <c r="D219" s="531">
        <v>2652</v>
      </c>
      <c r="E219" t="s" s="532">
        <v>853</v>
      </c>
      <c r="F219" s="533"/>
      <c r="G219" s="533"/>
      <c r="H219" s="533"/>
      <c r="I219" s="534"/>
    </row>
    <row r="220" s="99" customFormat="1" ht="14.5" customHeight="1">
      <c r="A220" t="s" s="529">
        <v>2750</v>
      </c>
      <c r="B220" s="530">
        <v>8</v>
      </c>
      <c r="C220" s="524"/>
      <c r="D220" s="531">
        <v>2660</v>
      </c>
      <c r="E220" t="s" s="532">
        <v>856</v>
      </c>
      <c r="F220" s="533"/>
      <c r="G220" s="533"/>
      <c r="H220" s="533"/>
      <c r="I220" s="534"/>
    </row>
    <row r="221" s="99" customFormat="1" ht="14.5" customHeight="1">
      <c r="A221" t="s" s="529">
        <v>2751</v>
      </c>
      <c r="B221" s="530">
        <v>4</v>
      </c>
      <c r="C221" s="524"/>
      <c r="D221" s="531">
        <v>2670</v>
      </c>
      <c r="E221" t="s" s="532">
        <v>859</v>
      </c>
      <c r="F221" s="533"/>
      <c r="G221" s="533"/>
      <c r="H221" s="533"/>
      <c r="I221" s="534"/>
    </row>
    <row r="222" s="99" customFormat="1" ht="14.5" customHeight="1">
      <c r="A222" t="s" s="529">
        <v>2752</v>
      </c>
      <c r="B222" s="530">
        <v>18</v>
      </c>
      <c r="C222" s="524"/>
      <c r="D222" s="531">
        <v>2680</v>
      </c>
      <c r="E222" t="s" s="532">
        <v>862</v>
      </c>
      <c r="F222" s="533"/>
      <c r="G222" s="533"/>
      <c r="H222" s="533"/>
      <c r="I222" s="534"/>
    </row>
    <row r="223" s="99" customFormat="1" ht="14.5" customHeight="1">
      <c r="A223" t="s" s="529">
        <v>2753</v>
      </c>
      <c r="B223" s="530">
        <v>13</v>
      </c>
      <c r="C223" s="524"/>
      <c r="D223" s="531">
        <v>2711</v>
      </c>
      <c r="E223" t="s" s="532">
        <v>865</v>
      </c>
      <c r="F223" s="533"/>
      <c r="G223" s="533"/>
      <c r="H223" s="533"/>
      <c r="I223" s="534"/>
    </row>
    <row r="224" s="99" customFormat="1" ht="14.5" customHeight="1">
      <c r="A224" t="s" s="529">
        <v>2754</v>
      </c>
      <c r="B224" s="530">
        <v>19</v>
      </c>
      <c r="C224" s="524"/>
      <c r="D224" s="531">
        <v>2712</v>
      </c>
      <c r="E224" t="s" s="532">
        <v>868</v>
      </c>
      <c r="F224" s="533"/>
      <c r="G224" s="533"/>
      <c r="H224" s="533"/>
      <c r="I224" s="534"/>
    </row>
    <row r="225" s="99" customFormat="1" ht="14.5" customHeight="1">
      <c r="A225" t="s" s="529">
        <v>2755</v>
      </c>
      <c r="B225" s="530">
        <v>2</v>
      </c>
      <c r="C225" s="524"/>
      <c r="D225" s="531">
        <v>2720</v>
      </c>
      <c r="E225" t="s" s="532">
        <v>871</v>
      </c>
      <c r="F225" s="533"/>
      <c r="G225" s="533"/>
      <c r="H225" s="533"/>
      <c r="I225" s="534"/>
    </row>
    <row r="226" s="99" customFormat="1" ht="14.5" customHeight="1">
      <c r="A226" t="s" s="529">
        <v>2756</v>
      </c>
      <c r="B226" s="530">
        <v>3</v>
      </c>
      <c r="C226" s="524"/>
      <c r="D226" s="531">
        <v>2731</v>
      </c>
      <c r="E226" t="s" s="532">
        <v>874</v>
      </c>
      <c r="F226" s="533"/>
      <c r="G226" s="533"/>
      <c r="H226" s="533"/>
      <c r="I226" s="534"/>
    </row>
    <row r="227" s="99" customFormat="1" ht="14.5" customHeight="1">
      <c r="A227" t="s" s="529">
        <v>2757</v>
      </c>
      <c r="B227" s="530">
        <v>11</v>
      </c>
      <c r="C227" s="524"/>
      <c r="D227" s="531">
        <v>2732</v>
      </c>
      <c r="E227" t="s" s="532">
        <v>877</v>
      </c>
      <c r="F227" s="533"/>
      <c r="G227" s="533"/>
      <c r="H227" s="533"/>
      <c r="I227" s="534"/>
    </row>
    <row r="228" s="99" customFormat="1" ht="14.5" customHeight="1">
      <c r="A228" t="s" s="529">
        <v>2758</v>
      </c>
      <c r="B228" s="530">
        <v>18</v>
      </c>
      <c r="C228" s="524"/>
      <c r="D228" s="531">
        <v>2733</v>
      </c>
      <c r="E228" t="s" s="532">
        <v>880</v>
      </c>
      <c r="F228" s="533"/>
      <c r="G228" s="533"/>
      <c r="H228" s="533"/>
      <c r="I228" s="534"/>
    </row>
    <row r="229" s="99" customFormat="1" ht="14.5" customHeight="1">
      <c r="A229" t="s" s="529">
        <v>2759</v>
      </c>
      <c r="B229" s="530">
        <v>18</v>
      </c>
      <c r="C229" s="524"/>
      <c r="D229" s="531">
        <v>2740</v>
      </c>
      <c r="E229" t="s" s="532">
        <v>883</v>
      </c>
      <c r="F229" s="533"/>
      <c r="G229" s="533"/>
      <c r="H229" s="533"/>
      <c r="I229" s="534"/>
    </row>
    <row r="230" s="99" customFormat="1" ht="14.5" customHeight="1">
      <c r="A230" t="s" s="529">
        <v>2760</v>
      </c>
      <c r="B230" s="530">
        <v>4</v>
      </c>
      <c r="C230" s="524"/>
      <c r="D230" s="531">
        <v>2751</v>
      </c>
      <c r="E230" t="s" s="532">
        <v>886</v>
      </c>
      <c r="F230" s="533"/>
      <c r="G230" s="533"/>
      <c r="H230" s="533"/>
      <c r="I230" s="534"/>
    </row>
    <row r="231" s="99" customFormat="1" ht="14.5" customHeight="1">
      <c r="A231" t="s" s="529">
        <v>2761</v>
      </c>
      <c r="B231" s="530">
        <v>19</v>
      </c>
      <c r="C231" s="524"/>
      <c r="D231" s="531">
        <v>2752</v>
      </c>
      <c r="E231" t="s" s="532">
        <v>889</v>
      </c>
      <c r="F231" s="533"/>
      <c r="G231" s="533"/>
      <c r="H231" s="533"/>
      <c r="I231" s="534"/>
    </row>
    <row r="232" s="99" customFormat="1" ht="14.5" customHeight="1">
      <c r="A232" t="s" s="529">
        <v>2762</v>
      </c>
      <c r="B232" s="530">
        <v>17</v>
      </c>
      <c r="C232" s="524"/>
      <c r="D232" s="531">
        <v>2790</v>
      </c>
      <c r="E232" t="s" s="532">
        <v>892</v>
      </c>
      <c r="F232" s="533"/>
      <c r="G232" s="533"/>
      <c r="H232" s="533"/>
      <c r="I232" s="534"/>
    </row>
    <row r="233" s="99" customFormat="1" ht="14.5" customHeight="1">
      <c r="A233" t="s" s="529">
        <v>2763</v>
      </c>
      <c r="B233" s="530">
        <v>6</v>
      </c>
      <c r="C233" s="524"/>
      <c r="D233" s="531">
        <v>2811</v>
      </c>
      <c r="E233" t="s" s="532">
        <v>895</v>
      </c>
      <c r="F233" s="533"/>
      <c r="G233" s="533"/>
      <c r="H233" s="533"/>
      <c r="I233" s="534"/>
    </row>
    <row r="234" s="99" customFormat="1" ht="14.5" customHeight="1">
      <c r="A234" t="s" s="529">
        <v>2764</v>
      </c>
      <c r="B234" s="530">
        <v>3</v>
      </c>
      <c r="C234" s="524"/>
      <c r="D234" s="531">
        <v>2812</v>
      </c>
      <c r="E234" t="s" s="532">
        <v>898</v>
      </c>
      <c r="F234" s="533"/>
      <c r="G234" s="533"/>
      <c r="H234" s="533"/>
      <c r="I234" s="534"/>
    </row>
    <row r="235" s="99" customFormat="1" ht="14.5" customHeight="1">
      <c r="A235" t="s" s="529">
        <v>2765</v>
      </c>
      <c r="B235" s="530">
        <v>5</v>
      </c>
      <c r="C235" s="524"/>
      <c r="D235" s="531">
        <v>2813</v>
      </c>
      <c r="E235" t="s" s="532">
        <v>901</v>
      </c>
      <c r="F235" s="533"/>
      <c r="G235" s="533"/>
      <c r="H235" s="533"/>
      <c r="I235" s="534"/>
    </row>
    <row r="236" s="99" customFormat="1" ht="14.5" customHeight="1">
      <c r="A236" t="s" s="529">
        <v>2766</v>
      </c>
      <c r="B236" s="530">
        <v>14</v>
      </c>
      <c r="C236" s="524"/>
      <c r="D236" s="531">
        <v>2814</v>
      </c>
      <c r="E236" t="s" s="532">
        <v>904</v>
      </c>
      <c r="F236" s="533"/>
      <c r="G236" s="533"/>
      <c r="H236" s="533"/>
      <c r="I236" s="534"/>
    </row>
    <row r="237" s="99" customFormat="1" ht="14.5" customHeight="1">
      <c r="A237" t="s" s="529">
        <v>2767</v>
      </c>
      <c r="B237" s="530">
        <v>11</v>
      </c>
      <c r="C237" s="524"/>
      <c r="D237" s="531">
        <v>2815</v>
      </c>
      <c r="E237" t="s" s="532">
        <v>907</v>
      </c>
      <c r="F237" s="533"/>
      <c r="G237" s="533"/>
      <c r="H237" s="533"/>
      <c r="I237" s="534"/>
    </row>
    <row r="238" s="99" customFormat="1" ht="14.5" customHeight="1">
      <c r="A238" t="s" s="529">
        <v>2768</v>
      </c>
      <c r="B238" s="530">
        <v>3</v>
      </c>
      <c r="C238" s="524"/>
      <c r="D238" s="531">
        <v>2821</v>
      </c>
      <c r="E238" t="s" s="532">
        <v>910</v>
      </c>
      <c r="F238" s="533"/>
      <c r="G238" s="533"/>
      <c r="H238" s="533"/>
      <c r="I238" s="534"/>
    </row>
    <row r="239" s="99" customFormat="1" ht="14.5" customHeight="1">
      <c r="A239" t="s" s="529">
        <v>2769</v>
      </c>
      <c r="B239" s="530">
        <v>13</v>
      </c>
      <c r="C239" s="524"/>
      <c r="D239" s="531">
        <v>2822</v>
      </c>
      <c r="E239" t="s" s="532">
        <v>913</v>
      </c>
      <c r="F239" s="533"/>
      <c r="G239" s="533"/>
      <c r="H239" s="533"/>
      <c r="I239" s="534"/>
    </row>
    <row r="240" s="99" customFormat="1" ht="14.5" customHeight="1">
      <c r="A240" t="s" s="529">
        <v>2770</v>
      </c>
      <c r="B240" s="530">
        <v>18</v>
      </c>
      <c r="C240" s="524"/>
      <c r="D240" s="531">
        <v>2823</v>
      </c>
      <c r="E240" t="s" s="535">
        <v>916</v>
      </c>
      <c r="F240" s="536"/>
      <c r="G240" s="536"/>
      <c r="H240" s="536"/>
      <c r="I240" s="537"/>
    </row>
    <row r="241" s="99" customFormat="1" ht="14.5" customHeight="1">
      <c r="A241" t="s" s="529">
        <v>2771</v>
      </c>
      <c r="B241" s="530">
        <v>2</v>
      </c>
      <c r="C241" s="524"/>
      <c r="D241" s="531">
        <v>2824</v>
      </c>
      <c r="E241" t="s" s="532">
        <v>919</v>
      </c>
      <c r="F241" s="533"/>
      <c r="G241" s="533"/>
      <c r="H241" s="533"/>
      <c r="I241" s="534"/>
    </row>
    <row r="242" s="99" customFormat="1" ht="14.5" customHeight="1">
      <c r="A242" t="s" s="529">
        <v>2772</v>
      </c>
      <c r="B242" s="530">
        <v>8</v>
      </c>
      <c r="C242" s="524"/>
      <c r="D242" s="531">
        <v>2825</v>
      </c>
      <c r="E242" t="s" s="532">
        <v>922</v>
      </c>
      <c r="F242" s="533"/>
      <c r="G242" s="533"/>
      <c r="H242" s="533"/>
      <c r="I242" s="534"/>
    </row>
    <row r="243" s="99" customFormat="1" ht="14.5" customHeight="1">
      <c r="A243" t="s" s="529">
        <v>2773</v>
      </c>
      <c r="B243" s="530">
        <v>17</v>
      </c>
      <c r="C243" s="524"/>
      <c r="D243" s="531">
        <v>2829</v>
      </c>
      <c r="E243" t="s" s="532">
        <v>925</v>
      </c>
      <c r="F243" s="533"/>
      <c r="G243" s="533"/>
      <c r="H243" s="533"/>
      <c r="I243" s="534"/>
    </row>
    <row r="244" s="99" customFormat="1" ht="14.5" customHeight="1">
      <c r="A244" t="s" s="529">
        <v>2774</v>
      </c>
      <c r="B244" s="530">
        <v>8</v>
      </c>
      <c r="C244" s="524"/>
      <c r="D244" s="531">
        <v>2830</v>
      </c>
      <c r="E244" t="s" s="532">
        <v>928</v>
      </c>
      <c r="F244" s="533"/>
      <c r="G244" s="533"/>
      <c r="H244" s="533"/>
      <c r="I244" s="534"/>
    </row>
    <row r="245" s="99" customFormat="1" ht="14.5" customHeight="1">
      <c r="A245" t="s" s="529">
        <v>2775</v>
      </c>
      <c r="B245" s="530">
        <v>16</v>
      </c>
      <c r="C245" s="524"/>
      <c r="D245" s="531">
        <v>2841</v>
      </c>
      <c r="E245" t="s" s="532">
        <v>931</v>
      </c>
      <c r="F245" s="533"/>
      <c r="G245" s="533"/>
      <c r="H245" s="533"/>
      <c r="I245" s="534"/>
    </row>
    <row r="246" s="99" customFormat="1" ht="14.5" customHeight="1">
      <c r="A246" t="s" s="529">
        <v>2776</v>
      </c>
      <c r="B246" s="530">
        <v>9</v>
      </c>
      <c r="C246" s="524"/>
      <c r="D246" s="531">
        <v>2849</v>
      </c>
      <c r="E246" t="s" s="532">
        <v>934</v>
      </c>
      <c r="F246" s="533"/>
      <c r="G246" s="533"/>
      <c r="H246" s="533"/>
      <c r="I246" s="534"/>
    </row>
    <row r="247" s="99" customFormat="1" ht="14.5" customHeight="1">
      <c r="A247" t="s" s="529">
        <v>2777</v>
      </c>
      <c r="B247" s="530">
        <v>8</v>
      </c>
      <c r="C247" s="524"/>
      <c r="D247" s="531">
        <v>2891</v>
      </c>
      <c r="E247" t="s" s="532">
        <v>937</v>
      </c>
      <c r="F247" s="533"/>
      <c r="G247" s="533"/>
      <c r="H247" s="533"/>
      <c r="I247" s="534"/>
    </row>
    <row r="248" s="99" customFormat="1" ht="14.5" customHeight="1">
      <c r="A248" t="s" s="529">
        <v>2778</v>
      </c>
      <c r="B248" s="530">
        <v>17</v>
      </c>
      <c r="C248" s="524"/>
      <c r="D248" s="531">
        <v>2892</v>
      </c>
      <c r="E248" t="s" s="532">
        <v>940</v>
      </c>
      <c r="F248" s="533"/>
      <c r="G248" s="533"/>
      <c r="H248" s="533"/>
      <c r="I248" s="534"/>
    </row>
    <row r="249" s="99" customFormat="1" ht="14.5" customHeight="1">
      <c r="A249" t="s" s="529">
        <v>2779</v>
      </c>
      <c r="B249" s="530">
        <v>5</v>
      </c>
      <c r="C249" s="524"/>
      <c r="D249" s="531">
        <v>2893</v>
      </c>
      <c r="E249" t="s" s="532">
        <v>943</v>
      </c>
      <c r="F249" s="533"/>
      <c r="G249" s="533"/>
      <c r="H249" s="533"/>
      <c r="I249" s="534"/>
    </row>
    <row r="250" s="99" customFormat="1" ht="14.5" customHeight="1">
      <c r="A250" t="s" s="529">
        <v>2780</v>
      </c>
      <c r="B250" s="530">
        <v>1</v>
      </c>
      <c r="C250" s="524"/>
      <c r="D250" s="531">
        <v>2894</v>
      </c>
      <c r="E250" t="s" s="532">
        <v>946</v>
      </c>
      <c r="F250" s="533"/>
      <c r="G250" s="533"/>
      <c r="H250" s="533"/>
      <c r="I250" s="534"/>
    </row>
    <row r="251" s="99" customFormat="1" ht="14.5" customHeight="1">
      <c r="A251" t="s" s="529">
        <v>2781</v>
      </c>
      <c r="B251" s="530">
        <v>10</v>
      </c>
      <c r="C251" s="524"/>
      <c r="D251" s="531">
        <v>2895</v>
      </c>
      <c r="E251" t="s" s="532">
        <v>949</v>
      </c>
      <c r="F251" s="533"/>
      <c r="G251" s="533"/>
      <c r="H251" s="533"/>
      <c r="I251" s="534"/>
    </row>
    <row r="252" s="99" customFormat="1" ht="14.5" customHeight="1">
      <c r="A252" t="s" s="529">
        <v>2782</v>
      </c>
      <c r="B252" s="530">
        <v>19</v>
      </c>
      <c r="C252" s="524"/>
      <c r="D252" s="531">
        <v>2896</v>
      </c>
      <c r="E252" t="s" s="532">
        <v>952</v>
      </c>
      <c r="F252" s="533"/>
      <c r="G252" s="533"/>
      <c r="H252" s="533"/>
      <c r="I252" s="534"/>
    </row>
    <row r="253" s="99" customFormat="1" ht="14.5" customHeight="1">
      <c r="A253" t="s" s="529">
        <v>2783</v>
      </c>
      <c r="B253" s="530">
        <v>18</v>
      </c>
      <c r="C253" s="524"/>
      <c r="D253" s="531">
        <v>2899</v>
      </c>
      <c r="E253" t="s" s="532">
        <v>955</v>
      </c>
      <c r="F253" s="533"/>
      <c r="G253" s="533"/>
      <c r="H253" s="533"/>
      <c r="I253" s="534"/>
    </row>
    <row r="254" s="99" customFormat="1" ht="14.5" customHeight="1">
      <c r="A254" t="s" s="529">
        <v>2784</v>
      </c>
      <c r="B254" s="530">
        <v>5</v>
      </c>
      <c r="C254" s="524"/>
      <c r="D254" s="531">
        <v>2910</v>
      </c>
      <c r="E254" t="s" s="532">
        <v>958</v>
      </c>
      <c r="F254" s="533"/>
      <c r="G254" s="533"/>
      <c r="H254" s="533"/>
      <c r="I254" s="534"/>
    </row>
    <row r="255" s="99" customFormat="1" ht="14.5" customHeight="1">
      <c r="A255" t="s" s="529">
        <v>2785</v>
      </c>
      <c r="B255" s="530">
        <v>2</v>
      </c>
      <c r="C255" s="524"/>
      <c r="D255" s="531">
        <v>2920</v>
      </c>
      <c r="E255" t="s" s="532">
        <v>961</v>
      </c>
      <c r="F255" s="533"/>
      <c r="G255" s="533"/>
      <c r="H255" s="533"/>
      <c r="I255" s="534"/>
    </row>
    <row r="256" s="99" customFormat="1" ht="14.5" customHeight="1">
      <c r="A256" t="s" s="529">
        <v>2786</v>
      </c>
      <c r="B256" s="530">
        <v>14</v>
      </c>
      <c r="C256" s="524"/>
      <c r="D256" s="531">
        <v>2931</v>
      </c>
      <c r="E256" t="s" s="532">
        <v>964</v>
      </c>
      <c r="F256" s="533"/>
      <c r="G256" s="533"/>
      <c r="H256" s="533"/>
      <c r="I256" s="534"/>
    </row>
    <row r="257" s="99" customFormat="1" ht="14.5" customHeight="1">
      <c r="A257" t="s" s="529">
        <v>2787</v>
      </c>
      <c r="B257" s="530">
        <v>3</v>
      </c>
      <c r="C257" s="524"/>
      <c r="D257" s="531">
        <v>2932</v>
      </c>
      <c r="E257" t="s" s="532">
        <v>967</v>
      </c>
      <c r="F257" s="533"/>
      <c r="G257" s="533"/>
      <c r="H257" s="533"/>
      <c r="I257" s="534"/>
    </row>
    <row r="258" s="99" customFormat="1" ht="14.5" customHeight="1">
      <c r="A258" t="s" s="529">
        <v>2788</v>
      </c>
      <c r="B258" s="530">
        <v>17</v>
      </c>
      <c r="C258" s="524"/>
      <c r="D258" s="531">
        <v>3011</v>
      </c>
      <c r="E258" t="s" s="532">
        <v>970</v>
      </c>
      <c r="F258" s="533"/>
      <c r="G258" s="533"/>
      <c r="H258" s="533"/>
      <c r="I258" s="534"/>
    </row>
    <row r="259" s="99" customFormat="1" ht="14.5" customHeight="1">
      <c r="A259" t="s" s="529">
        <v>2789</v>
      </c>
      <c r="B259" s="530">
        <v>20</v>
      </c>
      <c r="C259" s="524"/>
      <c r="D259" s="531">
        <v>3012</v>
      </c>
      <c r="E259" t="s" s="532">
        <v>973</v>
      </c>
      <c r="F259" s="533"/>
      <c r="G259" s="533"/>
      <c r="H259" s="533"/>
      <c r="I259" s="534"/>
    </row>
    <row r="260" s="99" customFormat="1" ht="14.5" customHeight="1">
      <c r="A260" t="s" s="529">
        <v>2790</v>
      </c>
      <c r="B260" s="530">
        <v>5</v>
      </c>
      <c r="C260" s="524"/>
      <c r="D260" s="531">
        <v>3020</v>
      </c>
      <c r="E260" t="s" s="532">
        <v>976</v>
      </c>
      <c r="F260" s="533"/>
      <c r="G260" s="533"/>
      <c r="H260" s="533"/>
      <c r="I260" s="534"/>
    </row>
    <row r="261" s="99" customFormat="1" ht="14.5" customHeight="1">
      <c r="A261" t="s" s="529">
        <v>2791</v>
      </c>
      <c r="B261" s="530">
        <v>8</v>
      </c>
      <c r="C261" s="524"/>
      <c r="D261" s="531">
        <v>3030</v>
      </c>
      <c r="E261" t="s" s="535">
        <v>979</v>
      </c>
      <c r="F261" s="536"/>
      <c r="G261" s="536"/>
      <c r="H261" s="536"/>
      <c r="I261" s="537"/>
    </row>
    <row r="262" s="99" customFormat="1" ht="14.5" customHeight="1">
      <c r="A262" t="s" s="529">
        <v>2792</v>
      </c>
      <c r="B262" s="530">
        <v>8</v>
      </c>
      <c r="C262" s="524"/>
      <c r="D262" s="531">
        <v>3040</v>
      </c>
      <c r="E262" t="s" s="532">
        <v>982</v>
      </c>
      <c r="F262" s="533"/>
      <c r="G262" s="533"/>
      <c r="H262" s="533"/>
      <c r="I262" s="534"/>
    </row>
    <row r="263" s="99" customFormat="1" ht="14.5" customHeight="1">
      <c r="A263" t="s" s="529">
        <v>2793</v>
      </c>
      <c r="B263" s="530">
        <v>18</v>
      </c>
      <c r="C263" s="524"/>
      <c r="D263" s="531">
        <v>3091</v>
      </c>
      <c r="E263" t="s" s="532">
        <v>985</v>
      </c>
      <c r="F263" s="533"/>
      <c r="G263" s="533"/>
      <c r="H263" s="533"/>
      <c r="I263" s="534"/>
    </row>
    <row r="264" s="99" customFormat="1" ht="14.5" customHeight="1">
      <c r="A264" t="s" s="529">
        <v>2794</v>
      </c>
      <c r="B264" s="530">
        <v>2</v>
      </c>
      <c r="C264" s="524"/>
      <c r="D264" s="531">
        <v>3092</v>
      </c>
      <c r="E264" t="s" s="532">
        <v>988</v>
      </c>
      <c r="F264" s="533"/>
      <c r="G264" s="533"/>
      <c r="H264" s="533"/>
      <c r="I264" s="534"/>
    </row>
    <row r="265" s="99" customFormat="1" ht="14.5" customHeight="1">
      <c r="A265" t="s" s="529">
        <v>2795</v>
      </c>
      <c r="B265" s="530">
        <v>1</v>
      </c>
      <c r="C265" s="524"/>
      <c r="D265" s="531">
        <v>3099</v>
      </c>
      <c r="E265" t="s" s="532">
        <v>991</v>
      </c>
      <c r="F265" s="533"/>
      <c r="G265" s="533"/>
      <c r="H265" s="533"/>
      <c r="I265" s="534"/>
    </row>
    <row r="266" s="99" customFormat="1" ht="14.5" customHeight="1">
      <c r="A266" t="s" s="529">
        <v>2796</v>
      </c>
      <c r="B266" s="530">
        <v>14</v>
      </c>
      <c r="C266" s="524"/>
      <c r="D266" s="531">
        <v>3101</v>
      </c>
      <c r="E266" t="s" s="532">
        <v>994</v>
      </c>
      <c r="F266" s="533"/>
      <c r="G266" s="533"/>
      <c r="H266" s="533"/>
      <c r="I266" s="534"/>
    </row>
    <row r="267" s="99" customFormat="1" ht="14.5" customHeight="1">
      <c r="A267" t="s" s="529">
        <v>2797</v>
      </c>
      <c r="B267" s="530">
        <v>17</v>
      </c>
      <c r="C267" s="524"/>
      <c r="D267" s="531">
        <v>3102</v>
      </c>
      <c r="E267" t="s" s="532">
        <v>997</v>
      </c>
      <c r="F267" s="533"/>
      <c r="G267" s="533"/>
      <c r="H267" s="533"/>
      <c r="I267" s="534"/>
    </row>
    <row r="268" s="99" customFormat="1" ht="14.5" customHeight="1">
      <c r="A268" t="s" s="529">
        <v>2798</v>
      </c>
      <c r="B268" s="530">
        <v>16</v>
      </c>
      <c r="C268" s="524"/>
      <c r="D268" s="531">
        <v>3103</v>
      </c>
      <c r="E268" t="s" s="532">
        <v>1000</v>
      </c>
      <c r="F268" s="533"/>
      <c r="G268" s="533"/>
      <c r="H268" s="533"/>
      <c r="I268" s="534"/>
    </row>
    <row r="269" s="99" customFormat="1" ht="14.5" customHeight="1">
      <c r="A269" t="s" s="529">
        <v>2799</v>
      </c>
      <c r="B269" s="530">
        <v>3</v>
      </c>
      <c r="C269" s="524"/>
      <c r="D269" s="531">
        <v>3109</v>
      </c>
      <c r="E269" t="s" s="532">
        <v>1003</v>
      </c>
      <c r="F269" s="533"/>
      <c r="G269" s="533"/>
      <c r="H269" s="533"/>
      <c r="I269" s="534"/>
    </row>
    <row r="270" s="99" customFormat="1" ht="14.5" customHeight="1">
      <c r="A270" t="s" s="529">
        <v>2800</v>
      </c>
      <c r="B270" s="530">
        <v>5</v>
      </c>
      <c r="C270" s="524"/>
      <c r="D270" s="531">
        <v>3211</v>
      </c>
      <c r="E270" t="s" s="532">
        <v>1006</v>
      </c>
      <c r="F270" s="533"/>
      <c r="G270" s="533"/>
      <c r="H270" s="533"/>
      <c r="I270" s="534"/>
    </row>
    <row r="271" s="99" customFormat="1" ht="14.5" customHeight="1">
      <c r="A271" t="s" s="529">
        <v>2801</v>
      </c>
      <c r="B271" s="530">
        <v>8</v>
      </c>
      <c r="C271" s="524"/>
      <c r="D271" s="531">
        <v>3212</v>
      </c>
      <c r="E271" t="s" s="532">
        <v>1009</v>
      </c>
      <c r="F271" s="533"/>
      <c r="G271" s="533"/>
      <c r="H271" s="533"/>
      <c r="I271" s="534"/>
    </row>
    <row r="272" s="99" customFormat="1" ht="14.5" customHeight="1">
      <c r="A272" t="s" s="529">
        <v>2802</v>
      </c>
      <c r="B272" s="530">
        <v>18</v>
      </c>
      <c r="C272" s="524"/>
      <c r="D272" s="531">
        <v>3213</v>
      </c>
      <c r="E272" t="s" s="532">
        <v>1012</v>
      </c>
      <c r="F272" s="533"/>
      <c r="G272" s="533"/>
      <c r="H272" s="533"/>
      <c r="I272" s="534"/>
    </row>
    <row r="273" s="99" customFormat="1" ht="14.5" customHeight="1">
      <c r="A273" t="s" s="529">
        <v>2803</v>
      </c>
      <c r="B273" s="530">
        <v>19</v>
      </c>
      <c r="C273" s="524"/>
      <c r="D273" s="531">
        <v>3220</v>
      </c>
      <c r="E273" t="s" s="532">
        <v>1015</v>
      </c>
      <c r="F273" s="533"/>
      <c r="G273" s="533"/>
      <c r="H273" s="533"/>
      <c r="I273" s="534"/>
    </row>
    <row r="274" s="99" customFormat="1" ht="14.5" customHeight="1">
      <c r="A274" t="s" s="529">
        <v>2804</v>
      </c>
      <c r="B274" s="530">
        <v>2</v>
      </c>
      <c r="C274" s="524"/>
      <c r="D274" s="531">
        <v>3230</v>
      </c>
      <c r="E274" t="s" s="532">
        <v>1018</v>
      </c>
      <c r="F274" s="533"/>
      <c r="G274" s="533"/>
      <c r="H274" s="533"/>
      <c r="I274" s="534"/>
    </row>
    <row r="275" s="99" customFormat="1" ht="14.5" customHeight="1">
      <c r="A275" t="s" s="529">
        <v>2805</v>
      </c>
      <c r="B275" s="530">
        <v>10</v>
      </c>
      <c r="C275" s="524"/>
      <c r="D275" s="531">
        <v>3240</v>
      </c>
      <c r="E275" t="s" s="532">
        <v>1021</v>
      </c>
      <c r="F275" s="533"/>
      <c r="G275" s="533"/>
      <c r="H275" s="533"/>
      <c r="I275" s="534"/>
    </row>
    <row r="276" s="99" customFormat="1" ht="14.5" customHeight="1">
      <c r="A276" t="s" s="529">
        <v>2806</v>
      </c>
      <c r="B276" s="530">
        <v>17</v>
      </c>
      <c r="C276" s="524"/>
      <c r="D276" s="531">
        <v>3250</v>
      </c>
      <c r="E276" t="s" s="532">
        <v>1024</v>
      </c>
      <c r="F276" s="533"/>
      <c r="G276" s="533"/>
      <c r="H276" s="533"/>
      <c r="I276" s="534"/>
    </row>
    <row r="277" s="99" customFormat="1" ht="14.5" customHeight="1">
      <c r="A277" t="s" s="529">
        <v>2807</v>
      </c>
      <c r="B277" s="530">
        <v>19</v>
      </c>
      <c r="C277" s="524"/>
      <c r="D277" s="531">
        <v>3291</v>
      </c>
      <c r="E277" t="s" s="532">
        <v>1027</v>
      </c>
      <c r="F277" s="533"/>
      <c r="G277" s="533"/>
      <c r="H277" s="533"/>
      <c r="I277" s="534"/>
    </row>
    <row r="278" s="99" customFormat="1" ht="14.5" customHeight="1">
      <c r="A278" t="s" s="529">
        <v>2808</v>
      </c>
      <c r="B278" s="530">
        <v>6</v>
      </c>
      <c r="C278" s="524"/>
      <c r="D278" s="531">
        <v>3299</v>
      </c>
      <c r="E278" t="s" s="532">
        <v>1030</v>
      </c>
      <c r="F278" s="533"/>
      <c r="G278" s="533"/>
      <c r="H278" s="533"/>
      <c r="I278" s="534"/>
    </row>
    <row r="279" s="99" customFormat="1" ht="14.5" customHeight="1">
      <c r="A279" t="s" s="529">
        <v>2809</v>
      </c>
      <c r="B279" s="530">
        <v>8</v>
      </c>
      <c r="C279" s="524"/>
      <c r="D279" s="531">
        <v>3311</v>
      </c>
      <c r="E279" t="s" s="532">
        <v>1033</v>
      </c>
      <c r="F279" s="533"/>
      <c r="G279" s="533"/>
      <c r="H279" s="533"/>
      <c r="I279" s="534"/>
    </row>
    <row r="280" s="99" customFormat="1" ht="14.5" customHeight="1">
      <c r="A280" t="s" s="529">
        <v>2810</v>
      </c>
      <c r="B280" s="530">
        <v>18</v>
      </c>
      <c r="C280" s="524"/>
      <c r="D280" s="531">
        <v>3312</v>
      </c>
      <c r="E280" t="s" s="532">
        <v>1036</v>
      </c>
      <c r="F280" s="533"/>
      <c r="G280" s="533"/>
      <c r="H280" s="533"/>
      <c r="I280" s="534"/>
    </row>
    <row r="281" s="99" customFormat="1" ht="14.5" customHeight="1">
      <c r="A281" t="s" s="529">
        <v>2811</v>
      </c>
      <c r="B281" s="530">
        <v>8</v>
      </c>
      <c r="C281" s="524"/>
      <c r="D281" s="531">
        <v>3313</v>
      </c>
      <c r="E281" t="s" s="532">
        <v>1039</v>
      </c>
      <c r="F281" s="533"/>
      <c r="G281" s="533"/>
      <c r="H281" s="533"/>
      <c r="I281" s="534"/>
    </row>
    <row r="282" s="99" customFormat="1" ht="14.5" customHeight="1">
      <c r="A282" t="s" s="529">
        <v>2812</v>
      </c>
      <c r="B282" s="530">
        <v>17</v>
      </c>
      <c r="C282" s="524"/>
      <c r="D282" s="531">
        <v>3314</v>
      </c>
      <c r="E282" t="s" s="532">
        <v>1042</v>
      </c>
      <c r="F282" s="533"/>
      <c r="G282" s="533"/>
      <c r="H282" s="533"/>
      <c r="I282" s="534"/>
    </row>
    <row r="283" s="99" customFormat="1" ht="14.5" customHeight="1">
      <c r="A283" t="s" s="529">
        <v>2813</v>
      </c>
      <c r="B283" s="530">
        <v>20</v>
      </c>
      <c r="C283" s="524"/>
      <c r="D283" s="531">
        <v>3315</v>
      </c>
      <c r="E283" t="s" s="532">
        <v>1045</v>
      </c>
      <c r="F283" s="533"/>
      <c r="G283" s="533"/>
      <c r="H283" s="533"/>
      <c r="I283" s="534"/>
    </row>
    <row r="284" s="99" customFormat="1" ht="14.5" customHeight="1">
      <c r="A284" t="s" s="529">
        <v>2814</v>
      </c>
      <c r="B284" s="530">
        <v>15</v>
      </c>
      <c r="C284" s="524"/>
      <c r="D284" s="531">
        <v>3316</v>
      </c>
      <c r="E284" t="s" s="532">
        <v>1048</v>
      </c>
      <c r="F284" s="533"/>
      <c r="G284" s="533"/>
      <c r="H284" s="533"/>
      <c r="I284" s="534"/>
    </row>
    <row r="285" s="99" customFormat="1" ht="14.5" customHeight="1">
      <c r="A285" t="s" s="529">
        <v>2815</v>
      </c>
      <c r="B285" s="530">
        <v>14</v>
      </c>
      <c r="C285" s="524"/>
      <c r="D285" s="531">
        <v>3317</v>
      </c>
      <c r="E285" t="s" s="532">
        <v>1051</v>
      </c>
      <c r="F285" s="533"/>
      <c r="G285" s="533"/>
      <c r="H285" s="533"/>
      <c r="I285" s="534"/>
    </row>
    <row r="286" s="99" customFormat="1" ht="14.5" customHeight="1">
      <c r="A286" t="s" s="529">
        <v>2816</v>
      </c>
      <c r="B286" s="530">
        <v>20</v>
      </c>
      <c r="C286" s="524"/>
      <c r="D286" s="531">
        <v>3319</v>
      </c>
      <c r="E286" t="s" s="532">
        <v>1054</v>
      </c>
      <c r="F286" s="533"/>
      <c r="G286" s="533"/>
      <c r="H286" s="533"/>
      <c r="I286" s="534"/>
    </row>
    <row r="287" s="99" customFormat="1" ht="14.5" customHeight="1">
      <c r="A287" t="s" s="529">
        <v>2817</v>
      </c>
      <c r="B287" s="530">
        <v>16</v>
      </c>
      <c r="C287" s="524"/>
      <c r="D287" s="531">
        <v>3320</v>
      </c>
      <c r="E287" t="s" s="532">
        <v>1057</v>
      </c>
      <c r="F287" s="533"/>
      <c r="G287" s="533"/>
      <c r="H287" s="533"/>
      <c r="I287" s="534"/>
    </row>
    <row r="288" s="99" customFormat="1" ht="14.5" customHeight="1">
      <c r="A288" t="s" s="529">
        <v>2818</v>
      </c>
      <c r="B288" s="530">
        <v>17</v>
      </c>
      <c r="C288" s="524"/>
      <c r="D288" s="531">
        <v>3511</v>
      </c>
      <c r="E288" t="s" s="532">
        <v>1060</v>
      </c>
      <c r="F288" s="533"/>
      <c r="G288" s="533"/>
      <c r="H288" s="533"/>
      <c r="I288" s="534"/>
    </row>
    <row r="289" s="99" customFormat="1" ht="14.5" customHeight="1">
      <c r="A289" t="s" s="529">
        <v>2819</v>
      </c>
      <c r="B289" s="530">
        <v>4</v>
      </c>
      <c r="C289" s="524"/>
      <c r="D289" s="531">
        <v>3512</v>
      </c>
      <c r="E289" t="s" s="532">
        <v>1063</v>
      </c>
      <c r="F289" s="533"/>
      <c r="G289" s="533"/>
      <c r="H289" s="533"/>
      <c r="I289" s="534"/>
    </row>
    <row r="290" s="99" customFormat="1" ht="14.5" customHeight="1">
      <c r="A290" t="s" s="529">
        <v>2820</v>
      </c>
      <c r="B290" s="530">
        <v>16</v>
      </c>
      <c r="C290" s="524"/>
      <c r="D290" s="531">
        <v>3513</v>
      </c>
      <c r="E290" t="s" s="532">
        <v>1066</v>
      </c>
      <c r="F290" s="533"/>
      <c r="G290" s="533"/>
      <c r="H290" s="533"/>
      <c r="I290" s="534"/>
    </row>
    <row r="291" s="99" customFormat="1" ht="14.5" customHeight="1">
      <c r="A291" t="s" s="529">
        <v>2821</v>
      </c>
      <c r="B291" s="530">
        <v>13</v>
      </c>
      <c r="C291" s="524"/>
      <c r="D291" s="531">
        <v>3514</v>
      </c>
      <c r="E291" t="s" s="532">
        <v>1069</v>
      </c>
      <c r="F291" s="533"/>
      <c r="G291" s="533"/>
      <c r="H291" s="533"/>
      <c r="I291" s="534"/>
    </row>
    <row r="292" s="99" customFormat="1" ht="14.5" customHeight="1">
      <c r="A292" t="s" s="529">
        <v>2822</v>
      </c>
      <c r="B292" s="530">
        <v>10</v>
      </c>
      <c r="C292" s="524"/>
      <c r="D292" s="531">
        <v>3521</v>
      </c>
      <c r="E292" t="s" s="532">
        <v>1072</v>
      </c>
      <c r="F292" s="533"/>
      <c r="G292" s="533"/>
      <c r="H292" s="533"/>
      <c r="I292" s="534"/>
    </row>
    <row r="293" s="99" customFormat="1" ht="14.5" customHeight="1">
      <c r="A293" t="s" s="529">
        <v>2823</v>
      </c>
      <c r="B293" s="530">
        <v>12</v>
      </c>
      <c r="C293" s="524"/>
      <c r="D293" s="531">
        <v>3522</v>
      </c>
      <c r="E293" t="s" s="532">
        <v>1075</v>
      </c>
      <c r="F293" s="533"/>
      <c r="G293" s="533"/>
      <c r="H293" s="533"/>
      <c r="I293" s="534"/>
    </row>
    <row r="294" s="99" customFormat="1" ht="14.5" customHeight="1">
      <c r="A294" t="s" s="529">
        <v>2824</v>
      </c>
      <c r="B294" s="530">
        <v>12</v>
      </c>
      <c r="C294" s="524"/>
      <c r="D294" s="531">
        <v>3523</v>
      </c>
      <c r="E294" t="s" s="532">
        <v>1078</v>
      </c>
      <c r="F294" s="533"/>
      <c r="G294" s="533"/>
      <c r="H294" s="533"/>
      <c r="I294" s="534"/>
    </row>
    <row r="295" s="99" customFormat="1" ht="14.5" customHeight="1">
      <c r="A295" t="s" s="529">
        <v>2825</v>
      </c>
      <c r="B295" s="530">
        <v>7</v>
      </c>
      <c r="C295" s="524"/>
      <c r="D295" s="531">
        <v>3530</v>
      </c>
      <c r="E295" t="s" s="532">
        <v>1081</v>
      </c>
      <c r="F295" s="533"/>
      <c r="G295" s="533"/>
      <c r="H295" s="533"/>
      <c r="I295" s="534"/>
    </row>
    <row r="296" s="99" customFormat="1" ht="14.5" customHeight="1">
      <c r="A296" t="s" s="529">
        <v>2826</v>
      </c>
      <c r="B296" s="530">
        <v>9</v>
      </c>
      <c r="C296" s="524"/>
      <c r="D296" s="531">
        <v>3600</v>
      </c>
      <c r="E296" t="s" s="532">
        <v>1084</v>
      </c>
      <c r="F296" s="533"/>
      <c r="G296" s="533"/>
      <c r="H296" s="533"/>
      <c r="I296" s="534"/>
    </row>
    <row r="297" s="99" customFormat="1" ht="14.5" customHeight="1">
      <c r="A297" t="s" s="529">
        <v>2827</v>
      </c>
      <c r="B297" s="530">
        <v>2</v>
      </c>
      <c r="C297" s="524"/>
      <c r="D297" s="531">
        <v>3700</v>
      </c>
      <c r="E297" t="s" s="532">
        <v>1087</v>
      </c>
      <c r="F297" s="533"/>
      <c r="G297" s="533"/>
      <c r="H297" s="533"/>
      <c r="I297" s="534"/>
    </row>
    <row r="298" s="99" customFormat="1" ht="14.5" customHeight="1">
      <c r="A298" t="s" s="529">
        <v>2828</v>
      </c>
      <c r="B298" s="530">
        <v>5</v>
      </c>
      <c r="C298" s="524"/>
      <c r="D298" s="531">
        <v>3811</v>
      </c>
      <c r="E298" t="s" s="532">
        <v>1090</v>
      </c>
      <c r="F298" s="533"/>
      <c r="G298" s="533"/>
      <c r="H298" s="533"/>
      <c r="I298" s="534"/>
    </row>
    <row r="299" s="99" customFormat="1" ht="14.5" customHeight="1">
      <c r="A299" t="s" s="529">
        <v>2829</v>
      </c>
      <c r="B299" s="530">
        <v>8</v>
      </c>
      <c r="C299" s="524"/>
      <c r="D299" s="531">
        <v>3812</v>
      </c>
      <c r="E299" t="s" s="532">
        <v>1093</v>
      </c>
      <c r="F299" s="533"/>
      <c r="G299" s="533"/>
      <c r="H299" s="533"/>
      <c r="I299" s="534"/>
    </row>
    <row r="300" s="99" customFormat="1" ht="14.5" customHeight="1">
      <c r="A300" t="s" s="529">
        <v>2830</v>
      </c>
      <c r="B300" s="530">
        <v>13</v>
      </c>
      <c r="C300" s="524"/>
      <c r="D300" s="531">
        <v>3821</v>
      </c>
      <c r="E300" t="s" s="532">
        <v>1096</v>
      </c>
      <c r="F300" s="533"/>
      <c r="G300" s="533"/>
      <c r="H300" s="533"/>
      <c r="I300" s="534"/>
    </row>
    <row r="301" s="99" customFormat="1" ht="14.5" customHeight="1">
      <c r="A301" t="s" s="529">
        <v>2831</v>
      </c>
      <c r="B301" s="530">
        <v>18</v>
      </c>
      <c r="C301" s="524"/>
      <c r="D301" s="531">
        <v>3822</v>
      </c>
      <c r="E301" t="s" s="532">
        <v>1099</v>
      </c>
      <c r="F301" s="533"/>
      <c r="G301" s="533"/>
      <c r="H301" s="533"/>
      <c r="I301" s="534"/>
    </row>
    <row r="302" s="99" customFormat="1" ht="14.5" customHeight="1">
      <c r="A302" t="s" s="529">
        <v>2832</v>
      </c>
      <c r="B302" s="530">
        <v>6</v>
      </c>
      <c r="C302" s="524"/>
      <c r="D302" s="531">
        <v>3831</v>
      </c>
      <c r="E302" t="s" s="532">
        <v>1102</v>
      </c>
      <c r="F302" s="533"/>
      <c r="G302" s="533"/>
      <c r="H302" s="533"/>
      <c r="I302" s="534"/>
    </row>
    <row r="303" s="99" customFormat="1" ht="14.5" customHeight="1">
      <c r="A303" t="s" s="529">
        <v>2833</v>
      </c>
      <c r="B303" s="530">
        <v>6</v>
      </c>
      <c r="C303" s="524"/>
      <c r="D303" s="531">
        <v>3832</v>
      </c>
      <c r="E303" t="s" s="532">
        <v>1105</v>
      </c>
      <c r="F303" s="533"/>
      <c r="G303" s="533"/>
      <c r="H303" s="533"/>
      <c r="I303" s="534"/>
    </row>
    <row r="304" s="99" customFormat="1" ht="14.5" customHeight="1">
      <c r="A304" t="s" s="529">
        <v>2834</v>
      </c>
      <c r="B304" s="530">
        <v>3</v>
      </c>
      <c r="C304" s="524"/>
      <c r="D304" s="531">
        <v>3900</v>
      </c>
      <c r="E304" t="s" s="532">
        <v>1108</v>
      </c>
      <c r="F304" s="533"/>
      <c r="G304" s="533"/>
      <c r="H304" s="533"/>
      <c r="I304" s="534"/>
    </row>
    <row r="305" s="99" customFormat="1" ht="14.5" customHeight="1">
      <c r="A305" t="s" s="529">
        <v>2835</v>
      </c>
      <c r="B305" s="530">
        <v>16</v>
      </c>
      <c r="C305" s="524"/>
      <c r="D305" s="531">
        <v>4110</v>
      </c>
      <c r="E305" t="s" s="532">
        <v>1111</v>
      </c>
      <c r="F305" s="533"/>
      <c r="G305" s="533"/>
      <c r="H305" s="533"/>
      <c r="I305" s="534"/>
    </row>
    <row r="306" s="99" customFormat="1" ht="14.5" customHeight="1">
      <c r="A306" t="s" s="529">
        <v>2836</v>
      </c>
      <c r="B306" s="530">
        <v>13</v>
      </c>
      <c r="C306" s="524"/>
      <c r="D306" s="531">
        <v>4120</v>
      </c>
      <c r="E306" t="s" s="532">
        <v>1114</v>
      </c>
      <c r="F306" s="533"/>
      <c r="G306" s="533"/>
      <c r="H306" s="533"/>
      <c r="I306" s="534"/>
    </row>
    <row r="307" s="99" customFormat="1" ht="14.5" customHeight="1">
      <c r="A307" t="s" s="529">
        <v>2837</v>
      </c>
      <c r="B307" s="530">
        <v>4</v>
      </c>
      <c r="C307" s="524"/>
      <c r="D307" s="531">
        <v>4211</v>
      </c>
      <c r="E307" t="s" s="532">
        <v>1117</v>
      </c>
      <c r="F307" s="533"/>
      <c r="G307" s="533"/>
      <c r="H307" s="533"/>
      <c r="I307" s="534"/>
    </row>
    <row r="308" s="99" customFormat="1" ht="14.5" customHeight="1">
      <c r="A308" t="s" s="529">
        <v>2838</v>
      </c>
      <c r="B308" s="530">
        <v>17</v>
      </c>
      <c r="C308" s="524"/>
      <c r="D308" s="531">
        <v>4212</v>
      </c>
      <c r="E308" t="s" s="532">
        <v>1120</v>
      </c>
      <c r="F308" s="533"/>
      <c r="G308" s="533"/>
      <c r="H308" s="533"/>
      <c r="I308" s="534"/>
    </row>
    <row r="309" s="99" customFormat="1" ht="14.5" customHeight="1">
      <c r="A309" t="s" s="529">
        <v>2839</v>
      </c>
      <c r="B309" s="530">
        <v>12</v>
      </c>
      <c r="C309" s="524"/>
      <c r="D309" s="531">
        <v>4213</v>
      </c>
      <c r="E309" t="s" s="532">
        <v>1123</v>
      </c>
      <c r="F309" s="533"/>
      <c r="G309" s="533"/>
      <c r="H309" s="533"/>
      <c r="I309" s="534"/>
    </row>
    <row r="310" s="99" customFormat="1" ht="14.5" customHeight="1">
      <c r="A310" t="s" s="529">
        <v>2840</v>
      </c>
      <c r="B310" s="530">
        <v>17</v>
      </c>
      <c r="C310" s="524"/>
      <c r="D310" s="531">
        <v>4221</v>
      </c>
      <c r="E310" t="s" s="532">
        <v>1126</v>
      </c>
      <c r="F310" s="533"/>
      <c r="G310" s="533"/>
      <c r="H310" s="533"/>
      <c r="I310" s="534"/>
    </row>
    <row r="311" s="99" customFormat="1" ht="14.5" customHeight="1">
      <c r="A311" t="s" s="529">
        <v>2841</v>
      </c>
      <c r="B311" s="530">
        <v>8</v>
      </c>
      <c r="C311" s="524"/>
      <c r="D311" s="531">
        <v>4222</v>
      </c>
      <c r="E311" t="s" s="532">
        <v>1129</v>
      </c>
      <c r="F311" s="533"/>
      <c r="G311" s="533"/>
      <c r="H311" s="533"/>
      <c r="I311" s="534"/>
    </row>
    <row r="312" s="99" customFormat="1" ht="14.5" customHeight="1">
      <c r="A312" t="s" s="529">
        <v>2842</v>
      </c>
      <c r="B312" s="530">
        <v>8</v>
      </c>
      <c r="C312" s="524"/>
      <c r="D312" s="531">
        <v>4291</v>
      </c>
      <c r="E312" t="s" s="532">
        <v>1132</v>
      </c>
      <c r="F312" s="533"/>
      <c r="G312" s="533"/>
      <c r="H312" s="533"/>
      <c r="I312" s="534"/>
    </row>
    <row r="313" s="99" customFormat="1" ht="14.5" customHeight="1">
      <c r="A313" t="s" s="529">
        <v>2843</v>
      </c>
      <c r="B313" s="530">
        <v>12</v>
      </c>
      <c r="C313" s="524"/>
      <c r="D313" s="531">
        <v>4299</v>
      </c>
      <c r="E313" t="s" s="532">
        <v>1135</v>
      </c>
      <c r="F313" s="533"/>
      <c r="G313" s="533"/>
      <c r="H313" s="533"/>
      <c r="I313" s="534"/>
    </row>
    <row r="314" s="99" customFormat="1" ht="14.5" customHeight="1">
      <c r="A314" t="s" s="529">
        <v>2844</v>
      </c>
      <c r="B314" s="530">
        <v>18</v>
      </c>
      <c r="C314" s="524"/>
      <c r="D314" s="531">
        <v>4311</v>
      </c>
      <c r="E314" t="s" s="532">
        <v>1138</v>
      </c>
      <c r="F314" s="533"/>
      <c r="G314" s="533"/>
      <c r="H314" s="533"/>
      <c r="I314" s="534"/>
    </row>
    <row r="315" s="99" customFormat="1" ht="14.5" customHeight="1">
      <c r="A315" t="s" s="529">
        <v>2845</v>
      </c>
      <c r="B315" s="530">
        <v>19</v>
      </c>
      <c r="C315" s="524"/>
      <c r="D315" s="531">
        <v>4312</v>
      </c>
      <c r="E315" t="s" s="532">
        <v>1141</v>
      </c>
      <c r="F315" s="533"/>
      <c r="G315" s="533"/>
      <c r="H315" s="533"/>
      <c r="I315" s="534"/>
    </row>
    <row r="316" s="99" customFormat="1" ht="14.5" customHeight="1">
      <c r="A316" t="s" s="529">
        <v>2846</v>
      </c>
      <c r="B316" s="530">
        <v>10</v>
      </c>
      <c r="C316" s="524"/>
      <c r="D316" s="531">
        <v>4313</v>
      </c>
      <c r="E316" t="s" s="532">
        <v>1144</v>
      </c>
      <c r="F316" s="533"/>
      <c r="G316" s="533"/>
      <c r="H316" s="533"/>
      <c r="I316" s="534"/>
    </row>
    <row r="317" s="99" customFormat="1" ht="14.5" customHeight="1">
      <c r="A317" t="s" s="529">
        <v>2847</v>
      </c>
      <c r="B317" s="530">
        <v>19</v>
      </c>
      <c r="C317" s="524"/>
      <c r="D317" s="531">
        <v>4321</v>
      </c>
      <c r="E317" t="s" s="532">
        <v>1147</v>
      </c>
      <c r="F317" s="533"/>
      <c r="G317" s="533"/>
      <c r="H317" s="533"/>
      <c r="I317" s="534"/>
    </row>
    <row r="318" s="99" customFormat="1" ht="14.5" customHeight="1">
      <c r="A318" t="s" s="529">
        <v>2848</v>
      </c>
      <c r="B318" s="530">
        <v>20</v>
      </c>
      <c r="C318" s="524"/>
      <c r="D318" s="531">
        <v>4322</v>
      </c>
      <c r="E318" t="s" s="535">
        <v>1150</v>
      </c>
      <c r="F318" s="536"/>
      <c r="G318" s="536"/>
      <c r="H318" s="536"/>
      <c r="I318" s="537"/>
    </row>
    <row r="319" s="99" customFormat="1" ht="14.5" customHeight="1">
      <c r="A319" t="s" s="529">
        <v>2849</v>
      </c>
      <c r="B319" s="530">
        <v>12</v>
      </c>
      <c r="C319" s="524"/>
      <c r="D319" s="531">
        <v>4329</v>
      </c>
      <c r="E319" t="s" s="532">
        <v>1153</v>
      </c>
      <c r="F319" s="533"/>
      <c r="G319" s="533"/>
      <c r="H319" s="533"/>
      <c r="I319" s="534"/>
    </row>
    <row r="320" s="99" customFormat="1" ht="14.5" customHeight="1">
      <c r="A320" t="s" s="529">
        <v>2850</v>
      </c>
      <c r="B320" s="530">
        <v>1</v>
      </c>
      <c r="C320" s="524"/>
      <c r="D320" s="531">
        <v>4331</v>
      </c>
      <c r="E320" t="s" s="532">
        <v>1156</v>
      </c>
      <c r="F320" s="533"/>
      <c r="G320" s="533"/>
      <c r="H320" s="533"/>
      <c r="I320" s="534"/>
    </row>
    <row r="321" s="99" customFormat="1" ht="14.5" customHeight="1">
      <c r="A321" t="s" s="529">
        <v>2851</v>
      </c>
      <c r="B321" s="530">
        <v>2</v>
      </c>
      <c r="C321" s="524"/>
      <c r="D321" s="531">
        <v>4332</v>
      </c>
      <c r="E321" t="s" s="532">
        <v>1159</v>
      </c>
      <c r="F321" s="533"/>
      <c r="G321" s="533"/>
      <c r="H321" s="533"/>
      <c r="I321" s="534"/>
    </row>
    <row r="322" s="99" customFormat="1" ht="14.5" customHeight="1">
      <c r="A322" t="s" s="529">
        <v>2852</v>
      </c>
      <c r="B322" s="530">
        <v>14</v>
      </c>
      <c r="C322" s="524"/>
      <c r="D322" s="531">
        <v>4333</v>
      </c>
      <c r="E322" t="s" s="532">
        <v>1162</v>
      </c>
      <c r="F322" s="533"/>
      <c r="G322" s="533"/>
      <c r="H322" s="533"/>
      <c r="I322" s="534"/>
    </row>
    <row r="323" s="99" customFormat="1" ht="14.5" customHeight="1">
      <c r="A323" t="s" s="529">
        <v>2853</v>
      </c>
      <c r="B323" s="530">
        <v>9</v>
      </c>
      <c r="C323" s="524"/>
      <c r="D323" s="531">
        <v>4334</v>
      </c>
      <c r="E323" t="s" s="532">
        <v>1165</v>
      </c>
      <c r="F323" s="533"/>
      <c r="G323" s="533"/>
      <c r="H323" s="533"/>
      <c r="I323" s="534"/>
    </row>
    <row r="324" s="99" customFormat="1" ht="14.5" customHeight="1">
      <c r="A324" t="s" s="529">
        <v>2854</v>
      </c>
      <c r="B324" s="530">
        <v>17</v>
      </c>
      <c r="C324" s="524"/>
      <c r="D324" s="531">
        <v>4339</v>
      </c>
      <c r="E324" t="s" s="532">
        <v>1168</v>
      </c>
      <c r="F324" s="533"/>
      <c r="G324" s="533"/>
      <c r="H324" s="533"/>
      <c r="I324" s="534"/>
    </row>
    <row r="325" s="99" customFormat="1" ht="14.5" customHeight="1">
      <c r="A325" t="s" s="529">
        <v>2855</v>
      </c>
      <c r="B325" s="530">
        <v>16</v>
      </c>
      <c r="C325" s="524"/>
      <c r="D325" s="531">
        <v>4391</v>
      </c>
      <c r="E325" t="s" s="532">
        <v>1171</v>
      </c>
      <c r="F325" s="533"/>
      <c r="G325" s="533"/>
      <c r="H325" s="533"/>
      <c r="I325" s="534"/>
    </row>
    <row r="326" s="99" customFormat="1" ht="14.5" customHeight="1">
      <c r="A326" t="s" s="529">
        <v>2856</v>
      </c>
      <c r="B326" s="530">
        <v>4</v>
      </c>
      <c r="C326" s="524"/>
      <c r="D326" s="531">
        <v>4399</v>
      </c>
      <c r="E326" t="s" s="532">
        <v>1174</v>
      </c>
      <c r="F326" s="533"/>
      <c r="G326" s="533"/>
      <c r="H326" s="533"/>
      <c r="I326" s="534"/>
    </row>
    <row r="327" s="99" customFormat="1" ht="14.5" customHeight="1">
      <c r="A327" t="s" s="529">
        <v>2857</v>
      </c>
      <c r="B327" s="530">
        <v>13</v>
      </c>
      <c r="C327" s="524"/>
      <c r="D327" s="531">
        <v>4511</v>
      </c>
      <c r="E327" t="s" s="532">
        <v>1177</v>
      </c>
      <c r="F327" s="533"/>
      <c r="G327" s="533"/>
      <c r="H327" s="533"/>
      <c r="I327" s="534"/>
    </row>
    <row r="328" s="99" customFormat="1" ht="14.5" customHeight="1">
      <c r="A328" t="s" s="529">
        <v>2858</v>
      </c>
      <c r="B328" s="530">
        <v>13</v>
      </c>
      <c r="C328" s="524"/>
      <c r="D328" s="531">
        <v>4519</v>
      </c>
      <c r="E328" t="s" s="532">
        <v>1180</v>
      </c>
      <c r="F328" s="533"/>
      <c r="G328" s="533"/>
      <c r="H328" s="533"/>
      <c r="I328" s="534"/>
    </row>
    <row r="329" s="99" customFormat="1" ht="14.5" customHeight="1">
      <c r="A329" t="s" s="529">
        <v>2859</v>
      </c>
      <c r="B329" s="530">
        <v>11</v>
      </c>
      <c r="C329" s="524"/>
      <c r="D329" s="531">
        <v>4520</v>
      </c>
      <c r="E329" t="s" s="532">
        <v>1183</v>
      </c>
      <c r="F329" s="533"/>
      <c r="G329" s="533"/>
      <c r="H329" s="533"/>
      <c r="I329" s="534"/>
    </row>
    <row r="330" s="99" customFormat="1" ht="14.5" customHeight="1">
      <c r="A330" t="s" s="529">
        <v>2860</v>
      </c>
      <c r="B330" s="530">
        <v>13</v>
      </c>
      <c r="C330" s="524"/>
      <c r="D330" s="531">
        <v>4531</v>
      </c>
      <c r="E330" t="s" s="532">
        <v>1186</v>
      </c>
      <c r="F330" s="533"/>
      <c r="G330" s="533"/>
      <c r="H330" s="533"/>
      <c r="I330" s="534"/>
    </row>
    <row r="331" s="99" customFormat="1" ht="14.5" customHeight="1">
      <c r="A331" t="s" s="529">
        <v>2861</v>
      </c>
      <c r="B331" s="530">
        <v>18</v>
      </c>
      <c r="C331" s="524"/>
      <c r="D331" s="531">
        <v>4532</v>
      </c>
      <c r="E331" t="s" s="532">
        <v>1189</v>
      </c>
      <c r="F331" s="533"/>
      <c r="G331" s="533"/>
      <c r="H331" s="533"/>
      <c r="I331" s="534"/>
    </row>
    <row r="332" s="99" customFormat="1" ht="28" customHeight="1">
      <c r="A332" t="s" s="529">
        <v>2862</v>
      </c>
      <c r="B332" s="530">
        <v>9</v>
      </c>
      <c r="C332" s="524"/>
      <c r="D332" s="531">
        <v>4540</v>
      </c>
      <c r="E332" t="s" s="532">
        <v>1192</v>
      </c>
      <c r="F332" s="533"/>
      <c r="G332" s="533"/>
      <c r="H332" s="533"/>
      <c r="I332" s="534"/>
    </row>
    <row r="333" s="99" customFormat="1" ht="28" customHeight="1">
      <c r="A333" t="s" s="529">
        <v>2863</v>
      </c>
      <c r="B333" s="530">
        <v>6</v>
      </c>
      <c r="C333" s="524"/>
      <c r="D333" s="531">
        <v>4611</v>
      </c>
      <c r="E333" t="s" s="532">
        <v>1195</v>
      </c>
      <c r="F333" s="533"/>
      <c r="G333" s="533"/>
      <c r="H333" s="533"/>
      <c r="I333" s="534"/>
    </row>
    <row r="334" s="99" customFormat="1" ht="14.5" customHeight="1">
      <c r="A334" t="s" s="529">
        <v>2864</v>
      </c>
      <c r="B334" s="530">
        <v>14</v>
      </c>
      <c r="C334" s="524"/>
      <c r="D334" s="531">
        <v>4612</v>
      </c>
      <c r="E334" t="s" s="538">
        <v>1198</v>
      </c>
      <c r="F334" s="539"/>
      <c r="G334" s="539"/>
      <c r="H334" s="539"/>
      <c r="I334" s="540"/>
    </row>
    <row r="335" s="99" customFormat="1" ht="14.5" customHeight="1">
      <c r="A335" t="s" s="529">
        <v>2865</v>
      </c>
      <c r="B335" s="530">
        <v>5</v>
      </c>
      <c r="C335" s="524"/>
      <c r="D335" s="531">
        <v>4613</v>
      </c>
      <c r="E335" t="s" s="538">
        <v>1201</v>
      </c>
      <c r="F335" s="539"/>
      <c r="G335" s="539"/>
      <c r="H335" s="539"/>
      <c r="I335" s="540"/>
    </row>
    <row r="336" s="99" customFormat="1" ht="14.5" customHeight="1">
      <c r="A336" t="s" s="529">
        <v>2866</v>
      </c>
      <c r="B336" s="530">
        <v>14</v>
      </c>
      <c r="C336" s="524"/>
      <c r="D336" s="531">
        <v>4614</v>
      </c>
      <c r="E336" t="s" s="538">
        <v>1204</v>
      </c>
      <c r="F336" s="539"/>
      <c r="G336" s="539"/>
      <c r="H336" s="539"/>
      <c r="I336" s="540"/>
    </row>
    <row r="337" s="99" customFormat="1" ht="14.5" customHeight="1">
      <c r="A337" t="s" s="529">
        <v>2867</v>
      </c>
      <c r="B337" s="530">
        <v>3</v>
      </c>
      <c r="C337" s="524"/>
      <c r="D337" s="531">
        <v>4615</v>
      </c>
      <c r="E337" t="s" s="532">
        <v>1207</v>
      </c>
      <c r="F337" s="533"/>
      <c r="G337" s="533"/>
      <c r="H337" s="533"/>
      <c r="I337" s="534"/>
    </row>
    <row r="338" s="99" customFormat="1" ht="14.5" customHeight="1">
      <c r="A338" t="s" s="529">
        <v>2868</v>
      </c>
      <c r="B338" s="530">
        <v>2</v>
      </c>
      <c r="C338" s="524"/>
      <c r="D338" s="531">
        <v>4616</v>
      </c>
      <c r="E338" t="s" s="532">
        <v>1210</v>
      </c>
      <c r="F338" s="533"/>
      <c r="G338" s="533"/>
      <c r="H338" s="533"/>
      <c r="I338" s="534"/>
    </row>
    <row r="339" s="99" customFormat="1" ht="14.5" customHeight="1">
      <c r="A339" t="s" s="529">
        <v>2869</v>
      </c>
      <c r="B339" s="530">
        <v>18</v>
      </c>
      <c r="C339" s="524"/>
      <c r="D339" s="531">
        <v>4617</v>
      </c>
      <c r="E339" t="s" s="532">
        <v>1213</v>
      </c>
      <c r="F339" s="533"/>
      <c r="G339" s="533"/>
      <c r="H339" s="533"/>
      <c r="I339" s="534"/>
    </row>
    <row r="340" s="99" customFormat="1" ht="14.5" customHeight="1">
      <c r="A340" t="s" s="529">
        <v>2870</v>
      </c>
      <c r="B340" s="530">
        <v>15</v>
      </c>
      <c r="C340" s="524"/>
      <c r="D340" s="531">
        <v>4618</v>
      </c>
      <c r="E340" t="s" s="532">
        <v>1216</v>
      </c>
      <c r="F340" s="533"/>
      <c r="G340" s="533"/>
      <c r="H340" s="533"/>
      <c r="I340" s="534"/>
    </row>
    <row r="341" s="99" customFormat="1" ht="14.5" customHeight="1">
      <c r="A341" t="s" s="529">
        <v>2871</v>
      </c>
      <c r="B341" s="530">
        <v>1</v>
      </c>
      <c r="C341" s="524"/>
      <c r="D341" s="531">
        <v>4619</v>
      </c>
      <c r="E341" t="s" s="532">
        <v>1219</v>
      </c>
      <c r="F341" s="533"/>
      <c r="G341" s="533"/>
      <c r="H341" s="533"/>
      <c r="I341" s="534"/>
    </row>
    <row r="342" s="99" customFormat="1" ht="14.5" customHeight="1">
      <c r="A342" t="s" s="529">
        <v>2872</v>
      </c>
      <c r="B342" s="530">
        <v>10</v>
      </c>
      <c r="C342" s="524"/>
      <c r="D342" s="531">
        <v>4621</v>
      </c>
      <c r="E342" t="s" s="532">
        <v>1222</v>
      </c>
      <c r="F342" s="533"/>
      <c r="G342" s="533"/>
      <c r="H342" s="533"/>
      <c r="I342" s="534"/>
    </row>
    <row r="343" s="99" customFormat="1" ht="14.5" customHeight="1">
      <c r="A343" t="s" s="529">
        <v>2873</v>
      </c>
      <c r="B343" s="530">
        <v>4</v>
      </c>
      <c r="C343" s="524"/>
      <c r="D343" s="531">
        <v>4622</v>
      </c>
      <c r="E343" t="s" s="532">
        <v>1225</v>
      </c>
      <c r="F343" s="533"/>
      <c r="G343" s="533"/>
      <c r="H343" s="533"/>
      <c r="I343" s="534"/>
    </row>
    <row r="344" s="99" customFormat="1" ht="14.5" customHeight="1">
      <c r="A344" t="s" s="529">
        <v>2874</v>
      </c>
      <c r="B344" s="530">
        <v>11</v>
      </c>
      <c r="C344" s="524"/>
      <c r="D344" s="531">
        <v>4623</v>
      </c>
      <c r="E344" t="s" s="532">
        <v>1228</v>
      </c>
      <c r="F344" s="533"/>
      <c r="G344" s="533"/>
      <c r="H344" s="533"/>
      <c r="I344" s="534"/>
    </row>
    <row r="345" s="99" customFormat="1" ht="14.5" customHeight="1">
      <c r="A345" t="s" s="529">
        <v>2875</v>
      </c>
      <c r="B345" s="530">
        <v>9</v>
      </c>
      <c r="C345" s="524"/>
      <c r="D345" s="531">
        <v>4624</v>
      </c>
      <c r="E345" t="s" s="532">
        <v>1231</v>
      </c>
      <c r="F345" s="533"/>
      <c r="G345" s="533"/>
      <c r="H345" s="533"/>
      <c r="I345" s="534"/>
    </row>
    <row r="346" s="99" customFormat="1" ht="14.5" customHeight="1">
      <c r="A346" t="s" s="529">
        <v>2876</v>
      </c>
      <c r="B346" s="530">
        <v>19</v>
      </c>
      <c r="C346" s="524"/>
      <c r="D346" s="531">
        <v>4631</v>
      </c>
      <c r="E346" t="s" s="532">
        <v>1234</v>
      </c>
      <c r="F346" s="533"/>
      <c r="G346" s="533"/>
      <c r="H346" s="533"/>
      <c r="I346" s="534"/>
    </row>
    <row r="347" s="99" customFormat="1" ht="14.5" customHeight="1">
      <c r="A347" t="s" s="529">
        <v>2877</v>
      </c>
      <c r="B347" s="530">
        <v>17</v>
      </c>
      <c r="C347" s="524"/>
      <c r="D347" s="531">
        <v>4632</v>
      </c>
      <c r="E347" t="s" s="532">
        <v>1237</v>
      </c>
      <c r="F347" s="533"/>
      <c r="G347" s="533"/>
      <c r="H347" s="533"/>
      <c r="I347" s="534"/>
    </row>
    <row r="348" s="99" customFormat="1" ht="14.5" customHeight="1">
      <c r="A348" t="s" s="529">
        <v>2878</v>
      </c>
      <c r="B348" s="530">
        <v>12</v>
      </c>
      <c r="C348" s="524"/>
      <c r="D348" s="531">
        <v>4633</v>
      </c>
      <c r="E348" t="s" s="535">
        <v>1240</v>
      </c>
      <c r="F348" s="536"/>
      <c r="G348" s="536"/>
      <c r="H348" s="536"/>
      <c r="I348" s="537"/>
    </row>
    <row r="349" s="99" customFormat="1" ht="14.5" customHeight="1">
      <c r="A349" t="s" s="529">
        <v>2879</v>
      </c>
      <c r="B349" s="530">
        <v>17</v>
      </c>
      <c r="C349" s="524"/>
      <c r="D349" s="531">
        <v>4634</v>
      </c>
      <c r="E349" t="s" s="532">
        <v>1243</v>
      </c>
      <c r="F349" s="533"/>
      <c r="G349" s="533"/>
      <c r="H349" s="533"/>
      <c r="I349" s="534"/>
    </row>
    <row r="350" s="99" customFormat="1" ht="14.5" customHeight="1">
      <c r="A350" t="s" s="529">
        <v>2880</v>
      </c>
      <c r="B350" s="530">
        <v>14</v>
      </c>
      <c r="C350" s="524"/>
      <c r="D350" s="531">
        <v>4635</v>
      </c>
      <c r="E350" t="s" s="532">
        <v>1246</v>
      </c>
      <c r="F350" s="533"/>
      <c r="G350" s="533"/>
      <c r="H350" s="533"/>
      <c r="I350" s="534"/>
    </row>
    <row r="351" s="99" customFormat="1" ht="14.5" customHeight="1">
      <c r="A351" t="s" s="529">
        <v>2881</v>
      </c>
      <c r="B351" s="530">
        <v>14</v>
      </c>
      <c r="C351" s="524"/>
      <c r="D351" s="531">
        <v>4636</v>
      </c>
      <c r="E351" t="s" s="532">
        <v>1249</v>
      </c>
      <c r="F351" s="533"/>
      <c r="G351" s="533"/>
      <c r="H351" s="533"/>
      <c r="I351" s="534"/>
    </row>
    <row r="352" s="99" customFormat="1" ht="14.5" customHeight="1">
      <c r="A352" t="s" s="529">
        <v>2882</v>
      </c>
      <c r="B352" s="530">
        <v>6</v>
      </c>
      <c r="C352" s="524"/>
      <c r="D352" s="531">
        <v>4637</v>
      </c>
      <c r="E352" t="s" s="532">
        <v>1252</v>
      </c>
      <c r="F352" s="533"/>
      <c r="G352" s="533"/>
      <c r="H352" s="533"/>
      <c r="I352" s="534"/>
    </row>
    <row r="353" s="99" customFormat="1" ht="14.5" customHeight="1">
      <c r="A353" t="s" s="529">
        <v>2883</v>
      </c>
      <c r="B353" s="530">
        <v>17</v>
      </c>
      <c r="C353" s="524"/>
      <c r="D353" s="531">
        <v>4638</v>
      </c>
      <c r="E353" t="s" s="532">
        <v>1255</v>
      </c>
      <c r="F353" s="533"/>
      <c r="G353" s="533"/>
      <c r="H353" s="533"/>
      <c r="I353" s="534"/>
    </row>
    <row r="354" s="99" customFormat="1" ht="14.5" customHeight="1">
      <c r="A354" t="s" s="529">
        <v>2884</v>
      </c>
      <c r="B354" s="530">
        <v>20</v>
      </c>
      <c r="C354" s="524"/>
      <c r="D354" s="531">
        <v>4639</v>
      </c>
      <c r="E354" t="s" s="532">
        <v>1258</v>
      </c>
      <c r="F354" s="533"/>
      <c r="G354" s="533"/>
      <c r="H354" s="533"/>
      <c r="I354" s="534"/>
    </row>
    <row r="355" s="99" customFormat="1" ht="14.5" customHeight="1">
      <c r="A355" t="s" s="529">
        <v>2885</v>
      </c>
      <c r="B355" s="530">
        <v>19</v>
      </c>
      <c r="C355" s="524"/>
      <c r="D355" s="531">
        <v>4641</v>
      </c>
      <c r="E355" t="s" s="532">
        <v>1261</v>
      </c>
      <c r="F355" s="533"/>
      <c r="G355" s="533"/>
      <c r="H355" s="533"/>
      <c r="I355" s="534"/>
    </row>
    <row r="356" s="99" customFormat="1" ht="14.5" customHeight="1">
      <c r="A356" t="s" s="529">
        <v>2886</v>
      </c>
      <c r="B356" s="530">
        <v>1</v>
      </c>
      <c r="C356" s="524"/>
      <c r="D356" s="531">
        <v>4642</v>
      </c>
      <c r="E356" t="s" s="532">
        <v>1264</v>
      </c>
      <c r="F356" s="533"/>
      <c r="G356" s="533"/>
      <c r="H356" s="533"/>
      <c r="I356" s="534"/>
    </row>
    <row r="357" s="99" customFormat="1" ht="14.5" customHeight="1">
      <c r="A357" t="s" s="529">
        <v>2887</v>
      </c>
      <c r="B357" s="530">
        <v>13</v>
      </c>
      <c r="C357" s="524"/>
      <c r="D357" s="531">
        <v>4643</v>
      </c>
      <c r="E357" t="s" s="532">
        <v>1267</v>
      </c>
      <c r="F357" s="533"/>
      <c r="G357" s="533"/>
      <c r="H357" s="533"/>
      <c r="I357" s="534"/>
    </row>
    <row r="358" s="99" customFormat="1" ht="14.5" customHeight="1">
      <c r="A358" t="s" s="529">
        <v>2888</v>
      </c>
      <c r="B358" s="530">
        <v>13</v>
      </c>
      <c r="C358" s="524"/>
      <c r="D358" s="531">
        <v>4644</v>
      </c>
      <c r="E358" t="s" s="532">
        <v>1270</v>
      </c>
      <c r="F358" s="533"/>
      <c r="G358" s="533"/>
      <c r="H358" s="533"/>
      <c r="I358" s="534"/>
    </row>
    <row r="359" s="99" customFormat="1" ht="14.5" customHeight="1">
      <c r="A359" t="s" s="529">
        <v>2889</v>
      </c>
      <c r="B359" s="530">
        <v>14</v>
      </c>
      <c r="C359" s="524"/>
      <c r="D359" s="531">
        <v>4645</v>
      </c>
      <c r="E359" t="s" s="532">
        <v>1273</v>
      </c>
      <c r="F359" s="533"/>
      <c r="G359" s="533"/>
      <c r="H359" s="533"/>
      <c r="I359" s="534"/>
    </row>
    <row r="360" s="99" customFormat="1" ht="14.5" customHeight="1">
      <c r="A360" t="s" s="529">
        <v>2890</v>
      </c>
      <c r="B360" s="530">
        <v>3</v>
      </c>
      <c r="C360" s="524"/>
      <c r="D360" s="531">
        <v>4646</v>
      </c>
      <c r="E360" t="s" s="532">
        <v>1276</v>
      </c>
      <c r="F360" s="533"/>
      <c r="G360" s="533"/>
      <c r="H360" s="533"/>
      <c r="I360" s="534"/>
    </row>
    <row r="361" s="99" customFormat="1" ht="14.5" customHeight="1">
      <c r="A361" t="s" s="529">
        <v>2891</v>
      </c>
      <c r="B361" s="530">
        <v>18</v>
      </c>
      <c r="C361" s="524"/>
      <c r="D361" s="531">
        <v>4647</v>
      </c>
      <c r="E361" t="s" s="532">
        <v>1279</v>
      </c>
      <c r="F361" s="533"/>
      <c r="G361" s="533"/>
      <c r="H361" s="533"/>
      <c r="I361" s="534"/>
    </row>
    <row r="362" s="99" customFormat="1" ht="14.5" customHeight="1">
      <c r="A362" t="s" s="529">
        <v>2892</v>
      </c>
      <c r="B362" s="530">
        <v>13</v>
      </c>
      <c r="C362" s="524"/>
      <c r="D362" s="531">
        <v>4648</v>
      </c>
      <c r="E362" t="s" s="532">
        <v>1282</v>
      </c>
      <c r="F362" s="533"/>
      <c r="G362" s="533"/>
      <c r="H362" s="533"/>
      <c r="I362" s="534"/>
    </row>
    <row r="363" s="99" customFormat="1" ht="14.5" customHeight="1">
      <c r="A363" t="s" s="529">
        <v>2893</v>
      </c>
      <c r="B363" s="530">
        <v>17</v>
      </c>
      <c r="C363" s="524"/>
      <c r="D363" s="531">
        <v>4649</v>
      </c>
      <c r="E363" t="s" s="532">
        <v>1285</v>
      </c>
      <c r="F363" s="533"/>
      <c r="G363" s="533"/>
      <c r="H363" s="533"/>
      <c r="I363" s="534"/>
    </row>
    <row r="364" s="99" customFormat="1" ht="14.5" customHeight="1">
      <c r="A364" t="s" s="529">
        <v>2894</v>
      </c>
      <c r="B364" s="530">
        <v>13</v>
      </c>
      <c r="C364" s="524"/>
      <c r="D364" s="531">
        <v>4651</v>
      </c>
      <c r="E364" t="s" s="532">
        <v>1288</v>
      </c>
      <c r="F364" s="533"/>
      <c r="G364" s="533"/>
      <c r="H364" s="533"/>
      <c r="I364" s="534"/>
    </row>
    <row r="365" s="99" customFormat="1" ht="14.5" customHeight="1">
      <c r="A365" t="s" s="529">
        <v>2895</v>
      </c>
      <c r="B365" s="530">
        <v>11</v>
      </c>
      <c r="C365" s="524"/>
      <c r="D365" s="531">
        <v>4652</v>
      </c>
      <c r="E365" t="s" s="532">
        <v>1291</v>
      </c>
      <c r="F365" s="533"/>
      <c r="G365" s="533"/>
      <c r="H365" s="533"/>
      <c r="I365" s="534"/>
    </row>
    <row r="366" s="99" customFormat="1" ht="14.5" customHeight="1">
      <c r="A366" t="s" s="529">
        <v>2896</v>
      </c>
      <c r="B366" s="530">
        <v>2</v>
      </c>
      <c r="C366" s="524"/>
      <c r="D366" s="531">
        <v>4661</v>
      </c>
      <c r="E366" t="s" s="532">
        <v>1294</v>
      </c>
      <c r="F366" s="533"/>
      <c r="G366" s="533"/>
      <c r="H366" s="533"/>
      <c r="I366" s="534"/>
    </row>
    <row r="367" s="99" customFormat="1" ht="14.5" customHeight="1">
      <c r="A367" t="s" s="529">
        <v>2897</v>
      </c>
      <c r="B367" s="530">
        <v>13</v>
      </c>
      <c r="C367" s="524"/>
      <c r="D367" s="531">
        <v>4662</v>
      </c>
      <c r="E367" t="s" s="532">
        <v>1297</v>
      </c>
      <c r="F367" s="533"/>
      <c r="G367" s="533"/>
      <c r="H367" s="533"/>
      <c r="I367" s="534"/>
    </row>
    <row r="368" s="99" customFormat="1" ht="14.5" customHeight="1">
      <c r="A368" t="s" s="529">
        <v>2898</v>
      </c>
      <c r="B368" s="530">
        <v>20</v>
      </c>
      <c r="C368" s="524"/>
      <c r="D368" s="531">
        <v>4663</v>
      </c>
      <c r="E368" t="s" s="532">
        <v>1300</v>
      </c>
      <c r="F368" s="533"/>
      <c r="G368" s="533"/>
      <c r="H368" s="533"/>
      <c r="I368" s="534"/>
    </row>
    <row r="369" s="99" customFormat="1" ht="14.5" customHeight="1">
      <c r="A369" t="s" s="529">
        <v>2899</v>
      </c>
      <c r="B369" s="530">
        <v>1</v>
      </c>
      <c r="C369" s="524"/>
      <c r="D369" s="531">
        <v>4664</v>
      </c>
      <c r="E369" t="s" s="532">
        <v>1303</v>
      </c>
      <c r="F369" s="533"/>
      <c r="G369" s="533"/>
      <c r="H369" s="533"/>
      <c r="I369" s="534"/>
    </row>
    <row r="370" s="99" customFormat="1" ht="14.5" customHeight="1">
      <c r="A370" t="s" s="529">
        <v>2900</v>
      </c>
      <c r="B370" s="530">
        <v>17</v>
      </c>
      <c r="C370" s="524"/>
      <c r="D370" s="531">
        <v>4665</v>
      </c>
      <c r="E370" t="s" s="532">
        <v>1306</v>
      </c>
      <c r="F370" s="533"/>
      <c r="G370" s="533"/>
      <c r="H370" s="533"/>
      <c r="I370" s="534"/>
    </row>
    <row r="371" s="99" customFormat="1" ht="14.5" customHeight="1">
      <c r="A371" t="s" s="529">
        <v>2901</v>
      </c>
      <c r="B371" s="530">
        <v>20</v>
      </c>
      <c r="C371" s="524"/>
      <c r="D371" s="531">
        <v>4666</v>
      </c>
      <c r="E371" t="s" s="532">
        <v>1309</v>
      </c>
      <c r="F371" s="533"/>
      <c r="G371" s="533"/>
      <c r="H371" s="533"/>
      <c r="I371" s="534"/>
    </row>
    <row r="372" s="99" customFormat="1" ht="14.5" customHeight="1">
      <c r="A372" t="s" s="529">
        <v>2902</v>
      </c>
      <c r="B372" s="530">
        <v>17</v>
      </c>
      <c r="C372" s="524"/>
      <c r="D372" s="531">
        <v>4669</v>
      </c>
      <c r="E372" t="s" s="532">
        <v>1312</v>
      </c>
      <c r="F372" s="533"/>
      <c r="G372" s="533"/>
      <c r="H372" s="533"/>
      <c r="I372" s="534"/>
    </row>
    <row r="373" s="99" customFormat="1" ht="14.5" customHeight="1">
      <c r="A373" t="s" s="529">
        <v>2903</v>
      </c>
      <c r="B373" s="530">
        <v>15</v>
      </c>
      <c r="C373" s="524"/>
      <c r="D373" s="531">
        <v>4671</v>
      </c>
      <c r="E373" t="s" s="532">
        <v>1315</v>
      </c>
      <c r="F373" s="533"/>
      <c r="G373" s="533"/>
      <c r="H373" s="533"/>
      <c r="I373" s="534"/>
    </row>
    <row r="374" s="99" customFormat="1" ht="14.5" customHeight="1">
      <c r="A374" t="s" s="529">
        <v>2904</v>
      </c>
      <c r="B374" s="530">
        <v>16</v>
      </c>
      <c r="C374" s="524"/>
      <c r="D374" s="531">
        <v>4672</v>
      </c>
      <c r="E374" t="s" s="532">
        <v>1318</v>
      </c>
      <c r="F374" s="533"/>
      <c r="G374" s="533"/>
      <c r="H374" s="533"/>
      <c r="I374" s="534"/>
    </row>
    <row r="375" s="99" customFormat="1" ht="14.5" customHeight="1">
      <c r="A375" t="s" s="529">
        <v>2905</v>
      </c>
      <c r="B375" s="530">
        <v>13</v>
      </c>
      <c r="C375" s="524"/>
      <c r="D375" s="531">
        <v>4673</v>
      </c>
      <c r="E375" t="s" s="532">
        <v>1321</v>
      </c>
      <c r="F375" s="533"/>
      <c r="G375" s="533"/>
      <c r="H375" s="533"/>
      <c r="I375" s="534"/>
    </row>
    <row r="376" s="99" customFormat="1" ht="28" customHeight="1">
      <c r="A376" t="s" s="529">
        <v>2906</v>
      </c>
      <c r="B376" s="530">
        <v>17</v>
      </c>
      <c r="C376" s="524"/>
      <c r="D376" s="531">
        <v>4674</v>
      </c>
      <c r="E376" t="s" s="532">
        <v>1324</v>
      </c>
      <c r="F376" s="533"/>
      <c r="G376" s="533"/>
      <c r="H376" s="533"/>
      <c r="I376" s="534"/>
    </row>
    <row r="377" s="99" customFormat="1" ht="14.5" customHeight="1">
      <c r="A377" t="s" s="529">
        <v>2907</v>
      </c>
      <c r="B377" s="530">
        <v>15</v>
      </c>
      <c r="C377" s="524"/>
      <c r="D377" s="531">
        <v>4675</v>
      </c>
      <c r="E377" t="s" s="532">
        <v>1327</v>
      </c>
      <c r="F377" s="533"/>
      <c r="G377" s="533"/>
      <c r="H377" s="533"/>
      <c r="I377" s="534"/>
    </row>
    <row r="378" s="99" customFormat="1" ht="14.5" customHeight="1">
      <c r="A378" t="s" s="529">
        <v>2908</v>
      </c>
      <c r="B378" s="530">
        <v>17</v>
      </c>
      <c r="C378" s="524"/>
      <c r="D378" s="531">
        <v>4676</v>
      </c>
      <c r="E378" t="s" s="532">
        <v>1330</v>
      </c>
      <c r="F378" s="533"/>
      <c r="G378" s="533"/>
      <c r="H378" s="533"/>
      <c r="I378" s="534"/>
    </row>
    <row r="379" s="99" customFormat="1" ht="14.5" customHeight="1">
      <c r="A379" t="s" s="529">
        <v>2909</v>
      </c>
      <c r="B379" s="530">
        <v>18</v>
      </c>
      <c r="C379" s="524"/>
      <c r="D379" s="531">
        <v>4677</v>
      </c>
      <c r="E379" t="s" s="532">
        <v>1333</v>
      </c>
      <c r="F379" s="533"/>
      <c r="G379" s="533"/>
      <c r="H379" s="533"/>
      <c r="I379" s="534"/>
    </row>
    <row r="380" s="99" customFormat="1" ht="14.5" customHeight="1">
      <c r="A380" t="s" s="529">
        <v>2910</v>
      </c>
      <c r="B380" s="530">
        <v>8</v>
      </c>
      <c r="C380" s="524"/>
      <c r="D380" s="531">
        <v>4690</v>
      </c>
      <c r="E380" t="s" s="532">
        <v>1336</v>
      </c>
      <c r="F380" s="533"/>
      <c r="G380" s="533"/>
      <c r="H380" s="533"/>
      <c r="I380" s="534"/>
    </row>
    <row r="381" s="99" customFormat="1" ht="28" customHeight="1">
      <c r="A381" t="s" s="529">
        <v>2911</v>
      </c>
      <c r="B381" s="530">
        <v>14</v>
      </c>
      <c r="C381" s="524"/>
      <c r="D381" s="531">
        <v>4711</v>
      </c>
      <c r="E381" t="s" s="532">
        <v>1339</v>
      </c>
      <c r="F381" s="533"/>
      <c r="G381" s="533"/>
      <c r="H381" s="533"/>
      <c r="I381" s="534"/>
    </row>
    <row r="382" s="99" customFormat="1" ht="14.5" customHeight="1">
      <c r="A382" t="s" s="529">
        <v>2912</v>
      </c>
      <c r="B382" s="530">
        <v>1</v>
      </c>
      <c r="C382" s="524"/>
      <c r="D382" s="531">
        <v>4719</v>
      </c>
      <c r="E382" t="s" s="532">
        <v>1342</v>
      </c>
      <c r="F382" s="533"/>
      <c r="G382" s="533"/>
      <c r="H382" s="533"/>
      <c r="I382" s="534"/>
    </row>
    <row r="383" s="99" customFormat="1" ht="14.5" customHeight="1">
      <c r="A383" t="s" s="529">
        <v>2913</v>
      </c>
      <c r="B383" s="530">
        <v>8</v>
      </c>
      <c r="C383" s="524"/>
      <c r="D383" s="531">
        <v>4721</v>
      </c>
      <c r="E383" t="s" s="532">
        <v>1345</v>
      </c>
      <c r="F383" s="533"/>
      <c r="G383" s="533"/>
      <c r="H383" s="533"/>
      <c r="I383" s="534"/>
    </row>
    <row r="384" s="99" customFormat="1" ht="14.5" customHeight="1">
      <c r="A384" t="s" s="529">
        <v>2914</v>
      </c>
      <c r="B384" s="530">
        <v>2</v>
      </c>
      <c r="C384" s="524"/>
      <c r="D384" s="531">
        <v>4722</v>
      </c>
      <c r="E384" t="s" s="532">
        <v>1348</v>
      </c>
      <c r="F384" s="533"/>
      <c r="G384" s="533"/>
      <c r="H384" s="533"/>
      <c r="I384" s="534"/>
    </row>
    <row r="385" s="99" customFormat="1" ht="14.5" customHeight="1">
      <c r="A385" t="s" s="529">
        <v>2915</v>
      </c>
      <c r="B385" s="530">
        <v>1</v>
      </c>
      <c r="C385" s="524"/>
      <c r="D385" s="531">
        <v>4723</v>
      </c>
      <c r="E385" t="s" s="532">
        <v>1351</v>
      </c>
      <c r="F385" s="533"/>
      <c r="G385" s="533"/>
      <c r="H385" s="533"/>
      <c r="I385" s="534"/>
    </row>
    <row r="386" s="99" customFormat="1" ht="28" customHeight="1">
      <c r="A386" t="s" s="529">
        <v>2916</v>
      </c>
      <c r="B386" s="530">
        <v>4</v>
      </c>
      <c r="C386" s="524"/>
      <c r="D386" s="531">
        <v>4724</v>
      </c>
      <c r="E386" t="s" s="532">
        <v>1354</v>
      </c>
      <c r="F386" s="533"/>
      <c r="G386" s="533"/>
      <c r="H386" s="533"/>
      <c r="I386" s="534"/>
    </row>
    <row r="387" s="99" customFormat="1" ht="14.5" customHeight="1">
      <c r="A387" t="s" s="529">
        <v>2917</v>
      </c>
      <c r="B387" s="530">
        <v>6</v>
      </c>
      <c r="C387" s="524"/>
      <c r="D387" s="531">
        <v>4725</v>
      </c>
      <c r="E387" t="s" s="532">
        <v>1357</v>
      </c>
      <c r="F387" s="533"/>
      <c r="G387" s="533"/>
      <c r="H387" s="533"/>
      <c r="I387" s="534"/>
    </row>
    <row r="388" s="99" customFormat="1" ht="14.5" customHeight="1">
      <c r="A388" t="s" s="529">
        <v>2918</v>
      </c>
      <c r="B388" s="530">
        <v>18</v>
      </c>
      <c r="C388" s="524"/>
      <c r="D388" s="531">
        <v>4726</v>
      </c>
      <c r="E388" t="s" s="532">
        <v>1360</v>
      </c>
      <c r="F388" s="533"/>
      <c r="G388" s="533"/>
      <c r="H388" s="533"/>
      <c r="I388" s="534"/>
    </row>
    <row r="389" s="99" customFormat="1" ht="14.5" customHeight="1">
      <c r="A389" t="s" s="529">
        <v>2919</v>
      </c>
      <c r="B389" s="530">
        <v>8</v>
      </c>
      <c r="C389" s="524"/>
      <c r="D389" s="531">
        <v>4729</v>
      </c>
      <c r="E389" t="s" s="535">
        <v>1363</v>
      </c>
      <c r="F389" s="536"/>
      <c r="G389" s="536"/>
      <c r="H389" s="536"/>
      <c r="I389" s="537"/>
    </row>
    <row r="390" s="99" customFormat="1" ht="14.5" customHeight="1">
      <c r="A390" t="s" s="529">
        <v>2920</v>
      </c>
      <c r="B390" s="530">
        <v>13</v>
      </c>
      <c r="C390" s="524"/>
      <c r="D390" s="531">
        <v>4730</v>
      </c>
      <c r="E390" t="s" s="532">
        <v>1366</v>
      </c>
      <c r="F390" s="533"/>
      <c r="G390" s="533"/>
      <c r="H390" s="533"/>
      <c r="I390" s="534"/>
    </row>
    <row r="391" s="99" customFormat="1" ht="28" customHeight="1">
      <c r="A391" t="s" s="529">
        <v>2921</v>
      </c>
      <c r="B391" s="530">
        <v>12</v>
      </c>
      <c r="C391" s="524"/>
      <c r="D391" s="531">
        <v>4741</v>
      </c>
      <c r="E391" t="s" s="532">
        <v>1369</v>
      </c>
      <c r="F391" s="533"/>
      <c r="G391" s="533"/>
      <c r="H391" s="533"/>
      <c r="I391" s="534"/>
    </row>
    <row r="392" s="99" customFormat="1" ht="14.5" customHeight="1">
      <c r="A392" t="s" s="529">
        <v>2922</v>
      </c>
      <c r="B392" s="530">
        <v>4</v>
      </c>
      <c r="C392" s="524"/>
      <c r="D392" s="531">
        <v>4742</v>
      </c>
      <c r="E392" t="s" s="535">
        <v>1372</v>
      </c>
      <c r="F392" s="536"/>
      <c r="G392" s="536"/>
      <c r="H392" s="536"/>
      <c r="I392" s="537"/>
    </row>
    <row r="393" s="99" customFormat="1" ht="14.5" customHeight="1">
      <c r="A393" t="s" s="529">
        <v>2923</v>
      </c>
      <c r="B393" s="530">
        <v>8</v>
      </c>
      <c r="C393" s="524"/>
      <c r="D393" s="531">
        <v>4743</v>
      </c>
      <c r="E393" t="s" s="532">
        <v>1375</v>
      </c>
      <c r="F393" s="533"/>
      <c r="G393" s="533"/>
      <c r="H393" s="533"/>
      <c r="I393" s="534"/>
    </row>
    <row r="394" s="99" customFormat="1" ht="14.5" customHeight="1">
      <c r="A394" t="s" s="529">
        <v>2924</v>
      </c>
      <c r="B394" s="530">
        <v>15</v>
      </c>
      <c r="C394" s="524"/>
      <c r="D394" s="531">
        <v>4751</v>
      </c>
      <c r="E394" t="s" s="532">
        <v>1378</v>
      </c>
      <c r="F394" s="533"/>
      <c r="G394" s="533"/>
      <c r="H394" s="533"/>
      <c r="I394" s="534"/>
    </row>
    <row r="395" s="99" customFormat="1" ht="14.5" customHeight="1">
      <c r="A395" t="s" s="529">
        <v>2925</v>
      </c>
      <c r="B395" s="530">
        <v>18</v>
      </c>
      <c r="C395" s="524"/>
      <c r="D395" s="531">
        <v>4752</v>
      </c>
      <c r="E395" t="s" s="535">
        <v>1381</v>
      </c>
      <c r="F395" s="536"/>
      <c r="G395" s="536"/>
      <c r="H395" s="536"/>
      <c r="I395" s="537"/>
    </row>
    <row r="396" s="99" customFormat="1" ht="28" customHeight="1">
      <c r="A396" t="s" s="529">
        <v>2926</v>
      </c>
      <c r="B396" s="530">
        <v>7</v>
      </c>
      <c r="C396" s="524"/>
      <c r="D396" s="531">
        <v>4753</v>
      </c>
      <c r="E396" t="s" s="532">
        <v>1384</v>
      </c>
      <c r="F396" s="533"/>
      <c r="G396" s="533"/>
      <c r="H396" s="533"/>
      <c r="I396" s="534"/>
    </row>
    <row r="397" s="99" customFormat="1" ht="14.5" customHeight="1">
      <c r="A397" t="s" s="529">
        <v>2927</v>
      </c>
      <c r="B397" s="530">
        <v>1</v>
      </c>
      <c r="C397" s="524"/>
      <c r="D397" s="531">
        <v>4754</v>
      </c>
      <c r="E397" t="s" s="535">
        <v>1387</v>
      </c>
      <c r="F397" s="536"/>
      <c r="G397" s="536"/>
      <c r="H397" s="536"/>
      <c r="I397" s="537"/>
    </row>
    <row r="398" s="99" customFormat="1" ht="28" customHeight="1">
      <c r="A398" t="s" s="529">
        <v>2928</v>
      </c>
      <c r="B398" s="530">
        <v>17</v>
      </c>
      <c r="C398" s="524"/>
      <c r="D398" s="531">
        <v>4759</v>
      </c>
      <c r="E398" t="s" s="532">
        <v>1390</v>
      </c>
      <c r="F398" s="533"/>
      <c r="G398" s="533"/>
      <c r="H398" s="533"/>
      <c r="I398" s="534"/>
    </row>
    <row r="399" s="99" customFormat="1" ht="14.5" customHeight="1">
      <c r="A399" t="s" s="529">
        <v>2929</v>
      </c>
      <c r="B399" s="530">
        <v>15</v>
      </c>
      <c r="C399" s="524"/>
      <c r="D399" s="531">
        <v>4761</v>
      </c>
      <c r="E399" t="s" s="532">
        <v>1393</v>
      </c>
      <c r="F399" s="533"/>
      <c r="G399" s="533"/>
      <c r="H399" s="533"/>
      <c r="I399" s="534"/>
    </row>
    <row r="400" s="99" customFormat="1" ht="28" customHeight="1">
      <c r="A400" t="s" s="529">
        <v>2930</v>
      </c>
      <c r="B400" s="530">
        <v>4</v>
      </c>
      <c r="C400" s="524"/>
      <c r="D400" s="531">
        <v>4762</v>
      </c>
      <c r="E400" t="s" s="532">
        <v>1396</v>
      </c>
      <c r="F400" s="533"/>
      <c r="G400" s="533"/>
      <c r="H400" s="533"/>
      <c r="I400" s="534"/>
    </row>
    <row r="401" s="99" customFormat="1" ht="14.5" customHeight="1">
      <c r="A401" t="s" s="529">
        <v>2931</v>
      </c>
      <c r="B401" s="530">
        <v>13</v>
      </c>
      <c r="C401" s="524"/>
      <c r="D401" s="531">
        <v>4763</v>
      </c>
      <c r="E401" t="s" s="532">
        <v>1399</v>
      </c>
      <c r="F401" s="533"/>
      <c r="G401" s="533"/>
      <c r="H401" s="533"/>
      <c r="I401" s="534"/>
    </row>
    <row r="402" s="99" customFormat="1" ht="14.5" customHeight="1">
      <c r="A402" t="s" s="529">
        <v>2932</v>
      </c>
      <c r="B402" s="530">
        <v>1</v>
      </c>
      <c r="C402" s="524"/>
      <c r="D402" s="531">
        <v>4764</v>
      </c>
      <c r="E402" t="s" s="532">
        <v>1402</v>
      </c>
      <c r="F402" s="533"/>
      <c r="G402" s="533"/>
      <c r="H402" s="533"/>
      <c r="I402" s="534"/>
    </row>
    <row r="403" s="99" customFormat="1" ht="14.5" customHeight="1">
      <c r="A403" t="s" s="529">
        <v>2933</v>
      </c>
      <c r="B403" s="530">
        <v>14</v>
      </c>
      <c r="C403" s="524"/>
      <c r="D403" s="531">
        <v>4765</v>
      </c>
      <c r="E403" t="s" s="532">
        <v>1405</v>
      </c>
      <c r="F403" s="533"/>
      <c r="G403" s="533"/>
      <c r="H403" s="533"/>
      <c r="I403" s="534"/>
    </row>
    <row r="404" s="99" customFormat="1" ht="14.5" customHeight="1">
      <c r="A404" t="s" s="529">
        <v>2934</v>
      </c>
      <c r="B404" s="530">
        <v>17</v>
      </c>
      <c r="C404" s="524"/>
      <c r="D404" s="531">
        <v>4771</v>
      </c>
      <c r="E404" t="s" s="532">
        <v>1408</v>
      </c>
      <c r="F404" s="533"/>
      <c r="G404" s="533"/>
      <c r="H404" s="533"/>
      <c r="I404" s="534"/>
    </row>
    <row r="405" s="99" customFormat="1" ht="14.5" customHeight="1">
      <c r="A405" t="s" s="529">
        <v>2935</v>
      </c>
      <c r="B405" s="530">
        <v>17</v>
      </c>
      <c r="C405" s="524"/>
      <c r="D405" s="531">
        <v>4772</v>
      </c>
      <c r="E405" t="s" s="532">
        <v>1411</v>
      </c>
      <c r="F405" s="533"/>
      <c r="G405" s="533"/>
      <c r="H405" s="533"/>
      <c r="I405" s="534"/>
    </row>
    <row r="406" s="99" customFormat="1" ht="14.5" customHeight="1">
      <c r="A406" t="s" s="529">
        <v>2936</v>
      </c>
      <c r="B406" s="530">
        <v>20</v>
      </c>
      <c r="C406" s="524"/>
      <c r="D406" s="531">
        <v>4773</v>
      </c>
      <c r="E406" t="s" s="532">
        <v>1414</v>
      </c>
      <c r="F406" s="533"/>
      <c r="G406" s="533"/>
      <c r="H406" s="533"/>
      <c r="I406" s="534"/>
    </row>
    <row r="407" s="99" customFormat="1" ht="28" customHeight="1">
      <c r="A407" t="s" s="529">
        <v>2937</v>
      </c>
      <c r="B407" s="530">
        <v>14</v>
      </c>
      <c r="C407" s="524"/>
      <c r="D407" s="531">
        <v>4774</v>
      </c>
      <c r="E407" t="s" s="532">
        <v>1417</v>
      </c>
      <c r="F407" s="533"/>
      <c r="G407" s="533"/>
      <c r="H407" s="533"/>
      <c r="I407" s="534"/>
    </row>
    <row r="408" s="99" customFormat="1" ht="14.5" customHeight="1">
      <c r="A408" t="s" s="529">
        <v>2938</v>
      </c>
      <c r="B408" s="530">
        <v>9</v>
      </c>
      <c r="C408" s="524"/>
      <c r="D408" s="531">
        <v>4775</v>
      </c>
      <c r="E408" t="s" s="535">
        <v>1420</v>
      </c>
      <c r="F408" s="536"/>
      <c r="G408" s="536"/>
      <c r="H408" s="536"/>
      <c r="I408" s="537"/>
    </row>
    <row r="409" s="99" customFormat="1" ht="28" customHeight="1">
      <c r="A409" t="s" s="529">
        <v>2939</v>
      </c>
      <c r="B409" s="530">
        <v>7</v>
      </c>
      <c r="C409" s="524"/>
      <c r="D409" s="531">
        <v>4776</v>
      </c>
      <c r="E409" t="s" s="532">
        <v>1423</v>
      </c>
      <c r="F409" s="533"/>
      <c r="G409" s="533"/>
      <c r="H409" s="533"/>
      <c r="I409" s="534"/>
    </row>
    <row r="410" s="99" customFormat="1" ht="14.5" customHeight="1">
      <c r="A410" t="s" s="529">
        <v>2940</v>
      </c>
      <c r="B410" s="530">
        <v>12</v>
      </c>
      <c r="C410" s="524"/>
      <c r="D410" s="531">
        <v>4777</v>
      </c>
      <c r="E410" t="s" s="532">
        <v>1426</v>
      </c>
      <c r="F410" s="533"/>
      <c r="G410" s="533"/>
      <c r="H410" s="533"/>
      <c r="I410" s="534"/>
    </row>
    <row r="411" s="99" customFormat="1" ht="14.5" customHeight="1">
      <c r="A411" t="s" s="529">
        <v>2941</v>
      </c>
      <c r="B411" s="530">
        <v>12</v>
      </c>
      <c r="C411" s="524"/>
      <c r="D411" s="531">
        <v>4778</v>
      </c>
      <c r="E411" t="s" s="532">
        <v>1429</v>
      </c>
      <c r="F411" s="533"/>
      <c r="G411" s="533"/>
      <c r="H411" s="533"/>
      <c r="I411" s="534"/>
    </row>
    <row r="412" s="99" customFormat="1" ht="14.5" customHeight="1">
      <c r="A412" t="s" s="529">
        <v>2942</v>
      </c>
      <c r="B412" s="530">
        <v>17</v>
      </c>
      <c r="C412" s="524"/>
      <c r="D412" s="531">
        <v>4779</v>
      </c>
      <c r="E412" t="s" s="532">
        <v>1432</v>
      </c>
      <c r="F412" s="533"/>
      <c r="G412" s="533"/>
      <c r="H412" s="533"/>
      <c r="I412" s="534"/>
    </row>
    <row r="413" s="99" customFormat="1" ht="14.5" customHeight="1">
      <c r="A413" t="s" s="529">
        <v>2943</v>
      </c>
      <c r="B413" s="530">
        <v>7</v>
      </c>
      <c r="C413" s="524"/>
      <c r="D413" s="531">
        <v>4781</v>
      </c>
      <c r="E413" t="s" s="535">
        <v>1435</v>
      </c>
      <c r="F413" s="536"/>
      <c r="G413" s="536"/>
      <c r="H413" s="536"/>
      <c r="I413" s="537"/>
    </row>
    <row r="414" s="99" customFormat="1" ht="14.5" customHeight="1">
      <c r="A414" t="s" s="529">
        <v>2944</v>
      </c>
      <c r="B414" s="530">
        <v>3</v>
      </c>
      <c r="C414" s="524"/>
      <c r="D414" s="531">
        <v>4782</v>
      </c>
      <c r="E414" t="s" s="532">
        <v>1438</v>
      </c>
      <c r="F414" s="533"/>
      <c r="G414" s="533"/>
      <c r="H414" s="533"/>
      <c r="I414" s="534"/>
    </row>
    <row r="415" s="99" customFormat="1" ht="14.5" customHeight="1">
      <c r="A415" t="s" s="529">
        <v>2945</v>
      </c>
      <c r="B415" s="530">
        <v>8</v>
      </c>
      <c r="C415" s="524"/>
      <c r="D415" s="531">
        <v>4789</v>
      </c>
      <c r="E415" t="s" s="532">
        <v>1441</v>
      </c>
      <c r="F415" s="533"/>
      <c r="G415" s="533"/>
      <c r="H415" s="533"/>
      <c r="I415" s="534"/>
    </row>
    <row r="416" s="99" customFormat="1" ht="14.5" customHeight="1">
      <c r="A416" t="s" s="529">
        <v>2946</v>
      </c>
      <c r="B416" s="530">
        <v>15</v>
      </c>
      <c r="C416" s="524"/>
      <c r="D416" s="531">
        <v>4791</v>
      </c>
      <c r="E416" t="s" s="532">
        <v>1444</v>
      </c>
      <c r="F416" s="533"/>
      <c r="G416" s="533"/>
      <c r="H416" s="533"/>
      <c r="I416" s="534"/>
    </row>
    <row r="417" s="99" customFormat="1" ht="14.5" customHeight="1">
      <c r="A417" t="s" s="529">
        <v>2947</v>
      </c>
      <c r="B417" s="530">
        <v>10</v>
      </c>
      <c r="C417" s="524"/>
      <c r="D417" s="531">
        <v>4799</v>
      </c>
      <c r="E417" t="s" s="532">
        <v>1447</v>
      </c>
      <c r="F417" s="533"/>
      <c r="G417" s="533"/>
      <c r="H417" s="533"/>
      <c r="I417" s="534"/>
    </row>
    <row r="418" s="99" customFormat="1" ht="14.5" customHeight="1">
      <c r="A418" t="s" s="529">
        <v>2948</v>
      </c>
      <c r="B418" s="530">
        <v>12</v>
      </c>
      <c r="C418" s="524"/>
      <c r="D418" s="531">
        <v>4910</v>
      </c>
      <c r="E418" t="s" s="532">
        <v>1450</v>
      </c>
      <c r="F418" s="533"/>
      <c r="G418" s="533"/>
      <c r="H418" s="533"/>
      <c r="I418" s="534"/>
    </row>
    <row r="419" s="99" customFormat="1" ht="14.5" customHeight="1">
      <c r="A419" t="s" s="529">
        <v>2949</v>
      </c>
      <c r="B419" s="530">
        <v>12</v>
      </c>
      <c r="C419" s="524"/>
      <c r="D419" s="531">
        <v>4920</v>
      </c>
      <c r="E419" t="s" s="532">
        <v>1453</v>
      </c>
      <c r="F419" s="533"/>
      <c r="G419" s="533"/>
      <c r="H419" s="533"/>
      <c r="I419" s="534"/>
    </row>
    <row r="420" s="99" customFormat="1" ht="14.5" customHeight="1">
      <c r="A420" t="s" s="529">
        <v>2950</v>
      </c>
      <c r="B420" s="530">
        <v>19</v>
      </c>
      <c r="C420" s="524"/>
      <c r="D420" s="531">
        <v>4931</v>
      </c>
      <c r="E420" t="s" s="532">
        <v>1456</v>
      </c>
      <c r="F420" s="533"/>
      <c r="G420" s="533"/>
      <c r="H420" s="533"/>
      <c r="I420" s="534"/>
    </row>
    <row r="421" s="99" customFormat="1" ht="14.5" customHeight="1">
      <c r="A421" t="s" s="529">
        <v>2951</v>
      </c>
      <c r="B421" s="530">
        <v>4</v>
      </c>
      <c r="C421" s="524"/>
      <c r="D421" s="531">
        <v>4932</v>
      </c>
      <c r="E421" t="s" s="532">
        <v>1459</v>
      </c>
      <c r="F421" s="533"/>
      <c r="G421" s="533"/>
      <c r="H421" s="533"/>
      <c r="I421" s="534"/>
    </row>
    <row r="422" s="99" customFormat="1" ht="14.5" customHeight="1">
      <c r="A422" t="s" s="529">
        <v>2952</v>
      </c>
      <c r="B422" s="530">
        <v>19</v>
      </c>
      <c r="C422" s="524"/>
      <c r="D422" s="531">
        <v>4939</v>
      </c>
      <c r="E422" t="s" s="532">
        <v>1462</v>
      </c>
      <c r="F422" s="533"/>
      <c r="G422" s="533"/>
      <c r="H422" s="533"/>
      <c r="I422" s="534"/>
    </row>
    <row r="423" s="99" customFormat="1" ht="14.5" customHeight="1">
      <c r="A423" t="s" s="529">
        <v>2953</v>
      </c>
      <c r="B423" s="530">
        <v>6</v>
      </c>
      <c r="C423" s="524"/>
      <c r="D423" s="531">
        <v>4941</v>
      </c>
      <c r="E423" t="s" s="532">
        <v>1465</v>
      </c>
      <c r="F423" s="533"/>
      <c r="G423" s="533"/>
      <c r="H423" s="533"/>
      <c r="I423" s="534"/>
    </row>
    <row r="424" s="99" customFormat="1" ht="14.5" customHeight="1">
      <c r="A424" t="s" s="529">
        <v>2954</v>
      </c>
      <c r="B424" s="530">
        <v>17</v>
      </c>
      <c r="C424" s="524"/>
      <c r="D424" s="531">
        <v>4942</v>
      </c>
      <c r="E424" t="s" s="532">
        <v>1468</v>
      </c>
      <c r="F424" s="533"/>
      <c r="G424" s="533"/>
      <c r="H424" s="533"/>
      <c r="I424" s="534"/>
    </row>
    <row r="425" s="99" customFormat="1" ht="14.5" customHeight="1">
      <c r="A425" t="s" s="529">
        <v>2955</v>
      </c>
      <c r="B425" s="530">
        <v>10</v>
      </c>
      <c r="C425" s="524"/>
      <c r="D425" s="531">
        <v>4950</v>
      </c>
      <c r="E425" t="s" s="532">
        <v>1471</v>
      </c>
      <c r="F425" s="533"/>
      <c r="G425" s="533"/>
      <c r="H425" s="533"/>
      <c r="I425" s="534"/>
    </row>
    <row r="426" s="99" customFormat="1" ht="14.5" customHeight="1">
      <c r="A426" t="s" s="529">
        <v>2956</v>
      </c>
      <c r="B426" s="530">
        <v>17</v>
      </c>
      <c r="C426" s="524"/>
      <c r="D426" s="531">
        <v>5010</v>
      </c>
      <c r="E426" t="s" s="532">
        <v>1474</v>
      </c>
      <c r="F426" s="533"/>
      <c r="G426" s="533"/>
      <c r="H426" s="533"/>
      <c r="I426" s="534"/>
    </row>
    <row r="427" s="99" customFormat="1" ht="14.5" customHeight="1">
      <c r="A427" t="s" s="529">
        <v>2957</v>
      </c>
      <c r="B427" s="530">
        <v>5</v>
      </c>
      <c r="C427" s="524"/>
      <c r="D427" s="531">
        <v>5020</v>
      </c>
      <c r="E427" t="s" s="532">
        <v>1477</v>
      </c>
      <c r="F427" s="533"/>
      <c r="G427" s="533"/>
      <c r="H427" s="533"/>
      <c r="I427" s="534"/>
    </row>
    <row r="428" s="99" customFormat="1" ht="14.5" customHeight="1">
      <c r="A428" t="s" s="529">
        <v>2958</v>
      </c>
      <c r="B428" s="530">
        <v>13</v>
      </c>
      <c r="C428" s="524"/>
      <c r="D428" s="531">
        <v>5030</v>
      </c>
      <c r="E428" t="s" s="532">
        <v>1480</v>
      </c>
      <c r="F428" s="533"/>
      <c r="G428" s="533"/>
      <c r="H428" s="533"/>
      <c r="I428" s="534"/>
    </row>
    <row r="429" s="99" customFormat="1" ht="14.5" customHeight="1">
      <c r="A429" t="s" s="529">
        <v>2959</v>
      </c>
      <c r="B429" s="530">
        <v>12</v>
      </c>
      <c r="C429" s="524"/>
      <c r="D429" s="531">
        <v>5040</v>
      </c>
      <c r="E429" t="s" s="532">
        <v>1483</v>
      </c>
      <c r="F429" s="533"/>
      <c r="G429" s="533"/>
      <c r="H429" s="533"/>
      <c r="I429" s="534"/>
    </row>
    <row r="430" s="99" customFormat="1" ht="14.5" customHeight="1">
      <c r="A430" t="s" s="529">
        <v>2960</v>
      </c>
      <c r="B430" s="530">
        <v>17</v>
      </c>
      <c r="C430" s="524"/>
      <c r="D430" s="531">
        <v>5110</v>
      </c>
      <c r="E430" t="s" s="532">
        <v>1486</v>
      </c>
      <c r="F430" s="533"/>
      <c r="G430" s="533"/>
      <c r="H430" s="533"/>
      <c r="I430" s="534"/>
    </row>
    <row r="431" s="99" customFormat="1" ht="14.5" customHeight="1">
      <c r="A431" t="s" s="529">
        <v>2961</v>
      </c>
      <c r="B431" s="530">
        <v>16</v>
      </c>
      <c r="C431" s="524"/>
      <c r="D431" s="531">
        <v>5121</v>
      </c>
      <c r="E431" t="s" s="532">
        <v>1489</v>
      </c>
      <c r="F431" s="533"/>
      <c r="G431" s="533"/>
      <c r="H431" s="533"/>
      <c r="I431" s="534"/>
    </row>
    <row r="432" s="99" customFormat="1" ht="14.5" customHeight="1">
      <c r="A432" t="s" s="529">
        <v>2962</v>
      </c>
      <c r="B432" s="530">
        <v>16</v>
      </c>
      <c r="C432" s="524"/>
      <c r="D432" s="531">
        <v>5122</v>
      </c>
      <c r="E432" t="s" s="532">
        <v>1492</v>
      </c>
      <c r="F432" s="533"/>
      <c r="G432" s="533"/>
      <c r="H432" s="533"/>
      <c r="I432" s="534"/>
    </row>
    <row r="433" s="99" customFormat="1" ht="14.5" customHeight="1">
      <c r="A433" t="s" s="529">
        <v>2963</v>
      </c>
      <c r="B433" s="530">
        <v>13</v>
      </c>
      <c r="C433" s="524"/>
      <c r="D433" s="531">
        <v>5210</v>
      </c>
      <c r="E433" t="s" s="532">
        <v>1495</v>
      </c>
      <c r="F433" s="533"/>
      <c r="G433" s="533"/>
      <c r="H433" s="533"/>
      <c r="I433" s="534"/>
    </row>
    <row r="434" s="99" customFormat="1" ht="14.5" customHeight="1">
      <c r="A434" t="s" s="529">
        <v>2964</v>
      </c>
      <c r="B434" s="530">
        <v>12</v>
      </c>
      <c r="C434" s="524"/>
      <c r="D434" s="531">
        <v>5221</v>
      </c>
      <c r="E434" t="s" s="532">
        <v>1498</v>
      </c>
      <c r="F434" s="533"/>
      <c r="G434" s="533"/>
      <c r="H434" s="533"/>
      <c r="I434" s="534"/>
    </row>
    <row r="435" s="99" customFormat="1" ht="14.5" customHeight="1">
      <c r="A435" t="s" s="529">
        <v>2965</v>
      </c>
      <c r="B435" s="530">
        <v>19</v>
      </c>
      <c r="C435" s="524"/>
      <c r="D435" s="531">
        <v>5222</v>
      </c>
      <c r="E435" t="s" s="532">
        <v>1501</v>
      </c>
      <c r="F435" s="533"/>
      <c r="G435" s="533"/>
      <c r="H435" s="533"/>
      <c r="I435" s="534"/>
    </row>
    <row r="436" s="99" customFormat="1" ht="14.5" customHeight="1">
      <c r="A436" t="s" s="529">
        <v>2966</v>
      </c>
      <c r="B436" s="530">
        <v>20</v>
      </c>
      <c r="C436" s="524"/>
      <c r="D436" s="531">
        <v>5223</v>
      </c>
      <c r="E436" t="s" s="532">
        <v>1504</v>
      </c>
      <c r="F436" s="533"/>
      <c r="G436" s="533"/>
      <c r="H436" s="533"/>
      <c r="I436" s="534"/>
    </row>
    <row r="437" s="99" customFormat="1" ht="14.5" customHeight="1">
      <c r="A437" t="s" s="529">
        <v>2967</v>
      </c>
      <c r="B437" s="530">
        <v>14</v>
      </c>
      <c r="C437" s="524"/>
      <c r="D437" s="531">
        <v>5224</v>
      </c>
      <c r="E437" t="s" s="532">
        <v>1507</v>
      </c>
      <c r="F437" s="533"/>
      <c r="G437" s="533"/>
      <c r="H437" s="533"/>
      <c r="I437" s="534"/>
    </row>
    <row r="438" s="99" customFormat="1" ht="14.5" customHeight="1">
      <c r="A438" t="s" s="529">
        <v>2968</v>
      </c>
      <c r="B438" s="530">
        <v>2</v>
      </c>
      <c r="C438" s="524"/>
      <c r="D438" s="531">
        <v>5229</v>
      </c>
      <c r="E438" t="s" s="532">
        <v>1510</v>
      </c>
      <c r="F438" s="533"/>
      <c r="G438" s="533"/>
      <c r="H438" s="533"/>
      <c r="I438" s="534"/>
    </row>
    <row r="439" s="99" customFormat="1" ht="14.5" customHeight="1">
      <c r="A439" t="s" s="529">
        <v>2969</v>
      </c>
      <c r="B439" s="530">
        <v>1</v>
      </c>
      <c r="C439" s="524"/>
      <c r="D439" s="531">
        <v>5310</v>
      </c>
      <c r="E439" t="s" s="532">
        <v>1513</v>
      </c>
      <c r="F439" s="533"/>
      <c r="G439" s="533"/>
      <c r="H439" s="533"/>
      <c r="I439" s="534"/>
    </row>
    <row r="440" s="99" customFormat="1" ht="14.5" customHeight="1">
      <c r="A440" t="s" s="529">
        <v>2970</v>
      </c>
      <c r="B440" s="530">
        <v>17</v>
      </c>
      <c r="C440" s="524"/>
      <c r="D440" s="531">
        <v>5320</v>
      </c>
      <c r="E440" t="s" s="532">
        <v>1516</v>
      </c>
      <c r="F440" s="533"/>
      <c r="G440" s="533"/>
      <c r="H440" s="533"/>
      <c r="I440" s="534"/>
    </row>
    <row r="441" s="99" customFormat="1" ht="14.5" customHeight="1">
      <c r="A441" t="s" s="529">
        <v>2971</v>
      </c>
      <c r="B441" s="530">
        <v>10</v>
      </c>
      <c r="C441" s="524"/>
      <c r="D441" s="531">
        <v>5510</v>
      </c>
      <c r="E441" t="s" s="532">
        <v>1519</v>
      </c>
      <c r="F441" s="533"/>
      <c r="G441" s="533"/>
      <c r="H441" s="533"/>
      <c r="I441" s="534"/>
    </row>
    <row r="442" s="99" customFormat="1" ht="14.5" customHeight="1">
      <c r="A442" t="s" s="529">
        <v>2972</v>
      </c>
      <c r="B442" s="530">
        <v>13</v>
      </c>
      <c r="C442" s="524"/>
      <c r="D442" s="531">
        <v>5520</v>
      </c>
      <c r="E442" t="s" s="532">
        <v>1522</v>
      </c>
      <c r="F442" s="533"/>
      <c r="G442" s="533"/>
      <c r="H442" s="533"/>
      <c r="I442" s="534"/>
    </row>
    <row r="443" s="99" customFormat="1" ht="14.5" customHeight="1">
      <c r="A443" t="s" s="529">
        <v>2973</v>
      </c>
      <c r="B443" s="530">
        <v>3</v>
      </c>
      <c r="C443" s="524"/>
      <c r="D443" s="531">
        <v>5530</v>
      </c>
      <c r="E443" t="s" s="532">
        <v>1525</v>
      </c>
      <c r="F443" s="533"/>
      <c r="G443" s="533"/>
      <c r="H443" s="533"/>
      <c r="I443" s="534"/>
    </row>
    <row r="444" s="99" customFormat="1" ht="14.5" customHeight="1">
      <c r="A444" t="s" s="529">
        <v>2974</v>
      </c>
      <c r="B444" s="530">
        <v>17</v>
      </c>
      <c r="C444" s="524"/>
      <c r="D444" s="531">
        <v>5590</v>
      </c>
      <c r="E444" t="s" s="532">
        <v>1528</v>
      </c>
      <c r="F444" s="533"/>
      <c r="G444" s="533"/>
      <c r="H444" s="533"/>
      <c r="I444" s="534"/>
    </row>
    <row r="445" s="99" customFormat="1" ht="14.5" customHeight="1">
      <c r="A445" t="s" s="529">
        <v>2975</v>
      </c>
      <c r="B445" s="530">
        <v>17</v>
      </c>
      <c r="C445" s="524"/>
      <c r="D445" s="531">
        <v>5610</v>
      </c>
      <c r="E445" t="s" s="532">
        <v>1531</v>
      </c>
      <c r="F445" s="533"/>
      <c r="G445" s="533"/>
      <c r="H445" s="533"/>
      <c r="I445" s="534"/>
    </row>
    <row r="446" s="99" customFormat="1" ht="14.5" customHeight="1">
      <c r="A446" t="s" s="529">
        <v>2976</v>
      </c>
      <c r="B446" s="530">
        <v>20</v>
      </c>
      <c r="C446" s="524"/>
      <c r="D446" s="531">
        <v>5621</v>
      </c>
      <c r="E446" t="s" s="532">
        <v>1534</v>
      </c>
      <c r="F446" s="533"/>
      <c r="G446" s="533"/>
      <c r="H446" s="533"/>
      <c r="I446" s="534"/>
    </row>
    <row r="447" s="99" customFormat="1" ht="14.5" customHeight="1">
      <c r="A447" t="s" s="529">
        <v>2977</v>
      </c>
      <c r="B447" s="530">
        <v>18</v>
      </c>
      <c r="C447" s="524"/>
      <c r="D447" s="531">
        <v>5629</v>
      </c>
      <c r="E447" t="s" s="532">
        <v>1537</v>
      </c>
      <c r="F447" s="533"/>
      <c r="G447" s="533"/>
      <c r="H447" s="533"/>
      <c r="I447" s="534"/>
    </row>
    <row r="448" s="99" customFormat="1" ht="14.5" customHeight="1">
      <c r="A448" t="s" s="529">
        <v>2978</v>
      </c>
      <c r="B448" s="530">
        <v>1</v>
      </c>
      <c r="C448" s="524"/>
      <c r="D448" s="531">
        <v>5630</v>
      </c>
      <c r="E448" t="s" s="532">
        <v>1540</v>
      </c>
      <c r="F448" s="533"/>
      <c r="G448" s="533"/>
      <c r="H448" s="533"/>
      <c r="I448" s="534"/>
    </row>
    <row r="449" s="99" customFormat="1" ht="14.5" customHeight="1">
      <c r="A449" t="s" s="529">
        <v>2979</v>
      </c>
      <c r="B449" s="530">
        <v>5</v>
      </c>
      <c r="C449" s="524"/>
      <c r="D449" s="531">
        <v>5811</v>
      </c>
      <c r="E449" t="s" s="532">
        <v>1543</v>
      </c>
      <c r="F449" s="533"/>
      <c r="G449" s="533"/>
      <c r="H449" s="533"/>
      <c r="I449" s="534"/>
    </row>
    <row r="450" s="99" customFormat="1" ht="14.5" customHeight="1">
      <c r="A450" t="s" s="529">
        <v>2980</v>
      </c>
      <c r="B450" s="530">
        <v>13</v>
      </c>
      <c r="C450" s="524"/>
      <c r="D450" s="531">
        <v>5812</v>
      </c>
      <c r="E450" t="s" s="532">
        <v>1546</v>
      </c>
      <c r="F450" s="533"/>
      <c r="G450" s="533"/>
      <c r="H450" s="533"/>
      <c r="I450" s="534"/>
    </row>
    <row r="451" s="99" customFormat="1" ht="14.5" customHeight="1">
      <c r="A451" t="s" s="529">
        <v>2981</v>
      </c>
      <c r="B451" s="530">
        <v>5</v>
      </c>
      <c r="C451" s="524"/>
      <c r="D451" s="531">
        <v>5813</v>
      </c>
      <c r="E451" t="s" s="532">
        <v>1549</v>
      </c>
      <c r="F451" s="533"/>
      <c r="G451" s="533"/>
      <c r="H451" s="533"/>
      <c r="I451" s="534"/>
    </row>
    <row r="452" s="99" customFormat="1" ht="14.5" customHeight="1">
      <c r="A452" t="s" s="529">
        <v>2982</v>
      </c>
      <c r="B452" s="530">
        <v>1</v>
      </c>
      <c r="C452" s="524"/>
      <c r="D452" s="531">
        <v>5814</v>
      </c>
      <c r="E452" t="s" s="532">
        <v>1552</v>
      </c>
      <c r="F452" s="533"/>
      <c r="G452" s="533"/>
      <c r="H452" s="533"/>
      <c r="I452" s="534"/>
    </row>
    <row r="453" s="99" customFormat="1" ht="14.5" customHeight="1">
      <c r="A453" t="s" s="529">
        <v>2983</v>
      </c>
      <c r="B453" s="530">
        <v>6</v>
      </c>
      <c r="C453" s="524"/>
      <c r="D453" s="531">
        <v>5819</v>
      </c>
      <c r="E453" t="s" s="532">
        <v>1555</v>
      </c>
      <c r="F453" s="533"/>
      <c r="G453" s="533"/>
      <c r="H453" s="533"/>
      <c r="I453" s="534"/>
    </row>
    <row r="454" s="99" customFormat="1" ht="14.5" customHeight="1">
      <c r="A454" t="s" s="529">
        <v>2984</v>
      </c>
      <c r="B454" s="530">
        <v>20</v>
      </c>
      <c r="C454" s="524"/>
      <c r="D454" s="531">
        <v>5821</v>
      </c>
      <c r="E454" t="s" s="532">
        <v>1558</v>
      </c>
      <c r="F454" s="533"/>
      <c r="G454" s="533"/>
      <c r="H454" s="533"/>
      <c r="I454" s="534"/>
    </row>
    <row r="455" s="99" customFormat="1" ht="14.5" customHeight="1">
      <c r="A455" t="s" s="529">
        <v>2985</v>
      </c>
      <c r="B455" s="530">
        <v>2</v>
      </c>
      <c r="C455" s="524"/>
      <c r="D455" s="531">
        <v>5829</v>
      </c>
      <c r="E455" t="s" s="532">
        <v>1561</v>
      </c>
      <c r="F455" s="533"/>
      <c r="G455" s="533"/>
      <c r="H455" s="533"/>
      <c r="I455" s="534"/>
    </row>
    <row r="456" s="99" customFormat="1" ht="14.5" customHeight="1">
      <c r="A456" t="s" s="529">
        <v>2986</v>
      </c>
      <c r="B456" s="530">
        <v>18</v>
      </c>
      <c r="C456" s="524"/>
      <c r="D456" s="531">
        <v>5911</v>
      </c>
      <c r="E456" t="s" s="532">
        <v>1564</v>
      </c>
      <c r="F456" s="533"/>
      <c r="G456" s="533"/>
      <c r="H456" s="533"/>
      <c r="I456" s="534"/>
    </row>
    <row r="457" s="99" customFormat="1" ht="14.5" customHeight="1">
      <c r="A457" t="s" s="529">
        <v>2987</v>
      </c>
      <c r="B457" s="530">
        <v>20</v>
      </c>
      <c r="C457" s="524"/>
      <c r="D457" s="531">
        <v>5912</v>
      </c>
      <c r="E457" t="s" s="535">
        <v>1567</v>
      </c>
      <c r="F457" s="536"/>
      <c r="G457" s="536"/>
      <c r="H457" s="536"/>
      <c r="I457" s="537"/>
    </row>
    <row r="458" s="99" customFormat="1" ht="14.5" customHeight="1">
      <c r="A458" t="s" s="529">
        <v>2988</v>
      </c>
      <c r="B458" s="530">
        <v>6</v>
      </c>
      <c r="C458" s="524"/>
      <c r="D458" s="531">
        <v>5913</v>
      </c>
      <c r="E458" t="s" s="532">
        <v>1570</v>
      </c>
      <c r="F458" s="533"/>
      <c r="G458" s="533"/>
      <c r="H458" s="533"/>
      <c r="I458" s="534"/>
    </row>
    <row r="459" s="99" customFormat="1" ht="14.5" customHeight="1">
      <c r="A459" t="s" s="529">
        <v>2989</v>
      </c>
      <c r="B459" s="530">
        <v>18</v>
      </c>
      <c r="C459" s="524"/>
      <c r="D459" s="531">
        <v>5914</v>
      </c>
      <c r="E459" t="s" s="532">
        <v>1573</v>
      </c>
      <c r="F459" s="533"/>
      <c r="G459" s="533"/>
      <c r="H459" s="533"/>
      <c r="I459" s="534"/>
    </row>
    <row r="460" s="99" customFormat="1" ht="14.5" customHeight="1">
      <c r="A460" t="s" s="529">
        <v>2990</v>
      </c>
      <c r="B460" s="530">
        <v>18</v>
      </c>
      <c r="C460" s="524"/>
      <c r="D460" s="531">
        <v>5920</v>
      </c>
      <c r="E460" t="s" s="532">
        <v>1576</v>
      </c>
      <c r="F460" s="533"/>
      <c r="G460" s="533"/>
      <c r="H460" s="533"/>
      <c r="I460" s="534"/>
    </row>
    <row r="461" s="99" customFormat="1" ht="14.5" customHeight="1">
      <c r="A461" t="s" s="529">
        <v>2991</v>
      </c>
      <c r="B461" s="530">
        <v>7</v>
      </c>
      <c r="C461" s="524"/>
      <c r="D461" s="531">
        <v>6010</v>
      </c>
      <c r="E461" t="s" s="532">
        <v>1579</v>
      </c>
      <c r="F461" s="533"/>
      <c r="G461" s="533"/>
      <c r="H461" s="533"/>
      <c r="I461" s="534"/>
    </row>
    <row r="462" s="99" customFormat="1" ht="14.5" customHeight="1">
      <c r="A462" t="s" s="529">
        <v>2992</v>
      </c>
      <c r="B462" s="530">
        <v>20</v>
      </c>
      <c r="C462" s="524"/>
      <c r="D462" s="531">
        <v>6020</v>
      </c>
      <c r="E462" t="s" s="532">
        <v>1582</v>
      </c>
      <c r="F462" s="533"/>
      <c r="G462" s="533"/>
      <c r="H462" s="533"/>
      <c r="I462" s="534"/>
    </row>
    <row r="463" s="99" customFormat="1" ht="14.5" customHeight="1">
      <c r="A463" t="s" s="529">
        <v>2993</v>
      </c>
      <c r="B463" s="530">
        <v>17</v>
      </c>
      <c r="C463" s="524"/>
      <c r="D463" s="531">
        <v>6110</v>
      </c>
      <c r="E463" t="s" s="532">
        <v>1585</v>
      </c>
      <c r="F463" s="533"/>
      <c r="G463" s="533"/>
      <c r="H463" s="533"/>
      <c r="I463" s="534"/>
    </row>
    <row r="464" s="99" customFormat="1" ht="14.5" customHeight="1">
      <c r="A464" t="s" s="529">
        <v>2994</v>
      </c>
      <c r="B464" s="530">
        <v>15</v>
      </c>
      <c r="C464" s="524"/>
      <c r="D464" s="531">
        <v>6120</v>
      </c>
      <c r="E464" t="s" s="532">
        <v>1588</v>
      </c>
      <c r="F464" s="533"/>
      <c r="G464" s="533"/>
      <c r="H464" s="533"/>
      <c r="I464" s="534"/>
    </row>
    <row r="465" s="99" customFormat="1" ht="14.5" customHeight="1">
      <c r="A465" t="s" s="529">
        <v>2995</v>
      </c>
      <c r="B465" s="530">
        <v>13</v>
      </c>
      <c r="C465" s="524"/>
      <c r="D465" s="531">
        <v>6130</v>
      </c>
      <c r="E465" t="s" s="532">
        <v>1591</v>
      </c>
      <c r="F465" s="533"/>
      <c r="G465" s="533"/>
      <c r="H465" s="533"/>
      <c r="I465" s="534"/>
    </row>
    <row r="466" s="99" customFormat="1" ht="14.5" customHeight="1">
      <c r="A466" t="s" s="529">
        <v>2996</v>
      </c>
      <c r="B466" s="530">
        <v>14</v>
      </c>
      <c r="C466" s="524"/>
      <c r="D466" s="531">
        <v>6190</v>
      </c>
      <c r="E466" t="s" s="532">
        <v>1594</v>
      </c>
      <c r="F466" s="533"/>
      <c r="G466" s="533"/>
      <c r="H466" s="533"/>
      <c r="I466" s="534"/>
    </row>
    <row r="467" s="99" customFormat="1" ht="14.5" customHeight="1">
      <c r="A467" t="s" s="529">
        <v>2997</v>
      </c>
      <c r="B467" s="530">
        <v>17</v>
      </c>
      <c r="C467" s="524"/>
      <c r="D467" s="531">
        <v>6201</v>
      </c>
      <c r="E467" t="s" s="532">
        <v>1597</v>
      </c>
      <c r="F467" s="533"/>
      <c r="G467" s="533"/>
      <c r="H467" s="533"/>
      <c r="I467" s="534"/>
    </row>
    <row r="468" s="99" customFormat="1" ht="14.5" customHeight="1">
      <c r="A468" t="s" s="529">
        <v>2998</v>
      </c>
      <c r="B468" s="530">
        <v>10</v>
      </c>
      <c r="C468" s="524"/>
      <c r="D468" s="531">
        <v>6202</v>
      </c>
      <c r="E468" t="s" s="532">
        <v>1600</v>
      </c>
      <c r="F468" s="533"/>
      <c r="G468" s="533"/>
      <c r="H468" s="533"/>
      <c r="I468" s="534"/>
    </row>
    <row r="469" s="99" customFormat="1" ht="14.5" customHeight="1">
      <c r="A469" t="s" s="529">
        <v>2999</v>
      </c>
      <c r="B469" s="530">
        <v>7</v>
      </c>
      <c r="C469" s="524"/>
      <c r="D469" s="531">
        <v>6203</v>
      </c>
      <c r="E469" t="s" s="532">
        <v>1603</v>
      </c>
      <c r="F469" s="533"/>
      <c r="G469" s="533"/>
      <c r="H469" s="533"/>
      <c r="I469" s="534"/>
    </row>
    <row r="470" s="99" customFormat="1" ht="14.5" customHeight="1">
      <c r="A470" t="s" s="529">
        <v>3000</v>
      </c>
      <c r="B470" s="530">
        <v>16</v>
      </c>
      <c r="C470" s="524"/>
      <c r="D470" s="531">
        <v>6209</v>
      </c>
      <c r="E470" t="s" s="532">
        <v>1606</v>
      </c>
      <c r="F470" s="533"/>
      <c r="G470" s="533"/>
      <c r="H470" s="533"/>
      <c r="I470" s="534"/>
    </row>
    <row r="471" s="99" customFormat="1" ht="14.5" customHeight="1">
      <c r="A471" t="s" s="529">
        <v>3001</v>
      </c>
      <c r="B471" s="530">
        <v>20</v>
      </c>
      <c r="C471" s="524"/>
      <c r="D471" s="531">
        <v>6311</v>
      </c>
      <c r="E471" t="s" s="532">
        <v>1609</v>
      </c>
      <c r="F471" s="533"/>
      <c r="G471" s="533"/>
      <c r="H471" s="533"/>
      <c r="I471" s="534"/>
    </row>
    <row r="472" s="99" customFormat="1" ht="14.5" customHeight="1">
      <c r="A472" t="s" s="529">
        <v>3002</v>
      </c>
      <c r="B472" s="530">
        <v>18</v>
      </c>
      <c r="C472" s="524"/>
      <c r="D472" s="531">
        <v>6312</v>
      </c>
      <c r="E472" t="s" s="532">
        <v>1612</v>
      </c>
      <c r="F472" s="533"/>
      <c r="G472" s="533"/>
      <c r="H472" s="533"/>
      <c r="I472" s="534"/>
    </row>
    <row r="473" s="99" customFormat="1" ht="14.5" customHeight="1">
      <c r="A473" t="s" s="529">
        <v>3003</v>
      </c>
      <c r="B473" s="530">
        <v>18</v>
      </c>
      <c r="C473" s="524"/>
      <c r="D473" s="531">
        <v>6391</v>
      </c>
      <c r="E473" t="s" s="532">
        <v>1615</v>
      </c>
      <c r="F473" s="533"/>
      <c r="G473" s="533"/>
      <c r="H473" s="533"/>
      <c r="I473" s="534"/>
    </row>
    <row r="474" s="99" customFormat="1" ht="14.5" customHeight="1">
      <c r="A474" t="s" s="529">
        <v>3004</v>
      </c>
      <c r="B474" s="530">
        <v>15</v>
      </c>
      <c r="C474" s="524"/>
      <c r="D474" s="531">
        <v>6399</v>
      </c>
      <c r="E474" t="s" s="532">
        <v>1617</v>
      </c>
      <c r="F474" s="533"/>
      <c r="G474" s="533"/>
      <c r="H474" s="533"/>
      <c r="I474" s="534"/>
    </row>
    <row r="475" s="99" customFormat="1" ht="14.5" customHeight="1">
      <c r="A475" t="s" s="529">
        <v>3005</v>
      </c>
      <c r="B475" s="530">
        <v>13</v>
      </c>
      <c r="C475" s="524"/>
      <c r="D475" s="531">
        <v>6411</v>
      </c>
      <c r="E475" t="s" s="532">
        <v>1620</v>
      </c>
      <c r="F475" s="533"/>
      <c r="G475" s="533"/>
      <c r="H475" s="533"/>
      <c r="I475" s="534"/>
    </row>
    <row r="476" s="99" customFormat="1" ht="14.5" customHeight="1">
      <c r="A476" t="s" s="529">
        <v>3006</v>
      </c>
      <c r="B476" s="530">
        <v>16</v>
      </c>
      <c r="C476" s="524"/>
      <c r="D476" s="531">
        <v>6419</v>
      </c>
      <c r="E476" t="s" s="532">
        <v>1623</v>
      </c>
      <c r="F476" s="533"/>
      <c r="G476" s="533"/>
      <c r="H476" s="533"/>
      <c r="I476" s="534"/>
    </row>
    <row r="477" s="99" customFormat="1" ht="14.5" customHeight="1">
      <c r="A477" t="s" s="529">
        <v>3007</v>
      </c>
      <c r="B477" s="530">
        <v>3</v>
      </c>
      <c r="C477" s="524"/>
      <c r="D477" s="531">
        <v>6420</v>
      </c>
      <c r="E477" t="s" s="532">
        <v>1626</v>
      </c>
      <c r="F477" s="533"/>
      <c r="G477" s="533"/>
      <c r="H477" s="533"/>
      <c r="I477" s="534"/>
    </row>
    <row r="478" s="99" customFormat="1" ht="14.5" customHeight="1">
      <c r="A478" t="s" s="529">
        <v>3008</v>
      </c>
      <c r="B478" s="530">
        <v>16</v>
      </c>
      <c r="C478" s="524"/>
      <c r="D478" s="531">
        <v>6430</v>
      </c>
      <c r="E478" t="s" s="532">
        <v>1629</v>
      </c>
      <c r="F478" s="533"/>
      <c r="G478" s="533"/>
      <c r="H478" s="533"/>
      <c r="I478" s="534"/>
    </row>
    <row r="479" s="99" customFormat="1" ht="14.5" customHeight="1">
      <c r="A479" t="s" s="529">
        <v>3009</v>
      </c>
      <c r="B479" s="530">
        <v>4</v>
      </c>
      <c r="C479" s="524"/>
      <c r="D479" s="531">
        <v>6491</v>
      </c>
      <c r="E479" t="s" s="532">
        <v>1632</v>
      </c>
      <c r="F479" s="533"/>
      <c r="G479" s="533"/>
      <c r="H479" s="533"/>
      <c r="I479" s="534"/>
    </row>
    <row r="480" s="99" customFormat="1" ht="14.5" customHeight="1">
      <c r="A480" t="s" s="529">
        <v>3010</v>
      </c>
      <c r="B480" s="530">
        <v>16</v>
      </c>
      <c r="C480" s="524"/>
      <c r="D480" s="531">
        <v>6492</v>
      </c>
      <c r="E480" t="s" s="532">
        <v>1635</v>
      </c>
      <c r="F480" s="533"/>
      <c r="G480" s="533"/>
      <c r="H480" s="533"/>
      <c r="I480" s="534"/>
    </row>
    <row r="481" s="99" customFormat="1" ht="14.5" customHeight="1">
      <c r="A481" t="s" s="529">
        <v>3011</v>
      </c>
      <c r="B481" s="530">
        <v>15</v>
      </c>
      <c r="C481" s="524"/>
      <c r="D481" s="531">
        <v>6499</v>
      </c>
      <c r="E481" t="s" s="532">
        <v>1638</v>
      </c>
      <c r="F481" s="533"/>
      <c r="G481" s="533"/>
      <c r="H481" s="533"/>
      <c r="I481" s="534"/>
    </row>
    <row r="482" s="99" customFormat="1" ht="14.5" customHeight="1">
      <c r="A482" t="s" s="529">
        <v>3012</v>
      </c>
      <c r="B482" s="530">
        <v>17</v>
      </c>
      <c r="C482" s="524"/>
      <c r="D482" s="531">
        <v>6511</v>
      </c>
      <c r="E482" t="s" s="532">
        <v>1641</v>
      </c>
      <c r="F482" s="533"/>
      <c r="G482" s="533"/>
      <c r="H482" s="533"/>
      <c r="I482" s="534"/>
    </row>
    <row r="483" s="99" customFormat="1" ht="14.5" customHeight="1">
      <c r="A483" t="s" s="529">
        <v>3013</v>
      </c>
      <c r="B483" s="530">
        <v>14</v>
      </c>
      <c r="C483" s="524"/>
      <c r="D483" s="531">
        <v>6512</v>
      </c>
      <c r="E483" t="s" s="532">
        <v>1644</v>
      </c>
      <c r="F483" s="533"/>
      <c r="G483" s="533"/>
      <c r="H483" s="533"/>
      <c r="I483" s="534"/>
    </row>
    <row r="484" s="99" customFormat="1" ht="14.5" customHeight="1">
      <c r="A484" t="s" s="529">
        <v>3014</v>
      </c>
      <c r="B484" s="530">
        <v>5</v>
      </c>
      <c r="C484" s="524"/>
      <c r="D484" s="531">
        <v>6520</v>
      </c>
      <c r="E484" t="s" s="532">
        <v>1647</v>
      </c>
      <c r="F484" s="533"/>
      <c r="G484" s="533"/>
      <c r="H484" s="533"/>
      <c r="I484" s="534"/>
    </row>
    <row r="485" s="99" customFormat="1" ht="14.5" customHeight="1">
      <c r="A485" t="s" s="529">
        <v>3015</v>
      </c>
      <c r="B485" s="530">
        <v>17</v>
      </c>
      <c r="C485" s="524"/>
      <c r="D485" s="531">
        <v>6530</v>
      </c>
      <c r="E485" t="s" s="532">
        <v>1650</v>
      </c>
      <c r="F485" s="533"/>
      <c r="G485" s="533"/>
      <c r="H485" s="533"/>
      <c r="I485" s="534"/>
    </row>
    <row r="486" s="99" customFormat="1" ht="14.5" customHeight="1">
      <c r="A486" t="s" s="529">
        <v>3016</v>
      </c>
      <c r="B486" s="530">
        <v>19</v>
      </c>
      <c r="C486" s="524"/>
      <c r="D486" s="531">
        <v>6611</v>
      </c>
      <c r="E486" t="s" s="532">
        <v>1653</v>
      </c>
      <c r="F486" s="533"/>
      <c r="G486" s="533"/>
      <c r="H486" s="533"/>
      <c r="I486" s="534"/>
    </row>
    <row r="487" s="99" customFormat="1" ht="14.5" customHeight="1">
      <c r="A487" t="s" s="529">
        <v>3017</v>
      </c>
      <c r="B487" s="530">
        <v>16</v>
      </c>
      <c r="C487" s="524"/>
      <c r="D487" s="531">
        <v>6612</v>
      </c>
      <c r="E487" t="s" s="532">
        <v>1656</v>
      </c>
      <c r="F487" s="533"/>
      <c r="G487" s="533"/>
      <c r="H487" s="533"/>
      <c r="I487" s="534"/>
    </row>
    <row r="488" s="99" customFormat="1" ht="14.5" customHeight="1">
      <c r="A488" t="s" s="529">
        <v>3018</v>
      </c>
      <c r="B488" s="530">
        <v>17</v>
      </c>
      <c r="C488" s="524"/>
      <c r="D488" s="531">
        <v>6619</v>
      </c>
      <c r="E488" t="s" s="535">
        <v>1659</v>
      </c>
      <c r="F488" s="536"/>
      <c r="G488" s="536"/>
      <c r="H488" s="536"/>
      <c r="I488" s="537"/>
    </row>
    <row r="489" s="99" customFormat="1" ht="14.5" customHeight="1">
      <c r="A489" t="s" s="529">
        <v>3019</v>
      </c>
      <c r="B489" s="530">
        <v>2</v>
      </c>
      <c r="C489" s="524"/>
      <c r="D489" s="531">
        <v>6621</v>
      </c>
      <c r="E489" t="s" s="532">
        <v>1662</v>
      </c>
      <c r="F489" s="533"/>
      <c r="G489" s="533"/>
      <c r="H489" s="533"/>
      <c r="I489" s="534"/>
    </row>
    <row r="490" s="99" customFormat="1" ht="14.5" customHeight="1">
      <c r="A490" t="s" s="529">
        <v>3020</v>
      </c>
      <c r="B490" s="530">
        <v>9</v>
      </c>
      <c r="C490" s="524"/>
      <c r="D490" s="531">
        <v>6622</v>
      </c>
      <c r="E490" t="s" s="532">
        <v>1665</v>
      </c>
      <c r="F490" s="533"/>
      <c r="G490" s="533"/>
      <c r="H490" s="533"/>
      <c r="I490" s="534"/>
    </row>
    <row r="491" s="99" customFormat="1" ht="14.5" customHeight="1">
      <c r="A491" t="s" s="529">
        <v>3021</v>
      </c>
      <c r="B491" s="530">
        <v>18</v>
      </c>
      <c r="C491" s="524"/>
      <c r="D491" s="531">
        <v>6629</v>
      </c>
      <c r="E491" t="s" s="532">
        <v>1668</v>
      </c>
      <c r="F491" s="533"/>
      <c r="G491" s="533"/>
      <c r="H491" s="533"/>
      <c r="I491" s="534"/>
    </row>
    <row r="492" s="99" customFormat="1" ht="14.5" customHeight="1">
      <c r="A492" t="s" s="529">
        <v>3022</v>
      </c>
      <c r="B492" s="530">
        <v>15</v>
      </c>
      <c r="C492" s="524"/>
      <c r="D492" s="531">
        <v>6630</v>
      </c>
      <c r="E492" t="s" s="532">
        <v>1671</v>
      </c>
      <c r="F492" s="533"/>
      <c r="G492" s="533"/>
      <c r="H492" s="533"/>
      <c r="I492" s="534"/>
    </row>
    <row r="493" s="99" customFormat="1" ht="14.5" customHeight="1">
      <c r="A493" t="s" s="529">
        <v>3023</v>
      </c>
      <c r="B493" s="530">
        <v>14</v>
      </c>
      <c r="C493" s="524"/>
      <c r="D493" s="531">
        <v>6810</v>
      </c>
      <c r="E493" t="s" s="532">
        <v>1674</v>
      </c>
      <c r="F493" s="533"/>
      <c r="G493" s="533"/>
      <c r="H493" s="533"/>
      <c r="I493" s="534"/>
    </row>
    <row r="494" s="99" customFormat="1" ht="14.5" customHeight="1">
      <c r="A494" t="s" s="529">
        <v>3024</v>
      </c>
      <c r="B494" s="530">
        <v>5</v>
      </c>
      <c r="C494" s="524"/>
      <c r="D494" s="531">
        <v>6820</v>
      </c>
      <c r="E494" t="s" s="535">
        <v>1677</v>
      </c>
      <c r="F494" s="536"/>
      <c r="G494" s="536"/>
      <c r="H494" s="536"/>
      <c r="I494" s="537"/>
    </row>
    <row r="495" s="99" customFormat="1" ht="14.5" customHeight="1">
      <c r="A495" t="s" s="529">
        <v>3025</v>
      </c>
      <c r="B495" s="530">
        <v>5</v>
      </c>
      <c r="C495" s="524"/>
      <c r="D495" s="531">
        <v>6831</v>
      </c>
      <c r="E495" t="s" s="532">
        <v>1680</v>
      </c>
      <c r="F495" s="533"/>
      <c r="G495" s="533"/>
      <c r="H495" s="533"/>
      <c r="I495" s="534"/>
    </row>
    <row r="496" s="99" customFormat="1" ht="14.5" customHeight="1">
      <c r="A496" t="s" s="529">
        <v>3026</v>
      </c>
      <c r="B496" s="530">
        <v>19</v>
      </c>
      <c r="C496" s="524"/>
      <c r="D496" s="531">
        <v>6832</v>
      </c>
      <c r="E496" t="s" s="532">
        <v>1683</v>
      </c>
      <c r="F496" s="533"/>
      <c r="G496" s="533"/>
      <c r="H496" s="533"/>
      <c r="I496" s="534"/>
    </row>
    <row r="497" s="99" customFormat="1" ht="14.5" customHeight="1">
      <c r="A497" t="s" s="529">
        <v>3027</v>
      </c>
      <c r="B497" s="530">
        <v>11</v>
      </c>
      <c r="C497" s="524"/>
      <c r="D497" s="531">
        <v>6910</v>
      </c>
      <c r="E497" t="s" s="532">
        <v>1686</v>
      </c>
      <c r="F497" s="533"/>
      <c r="G497" s="533"/>
      <c r="H497" s="533"/>
      <c r="I497" s="534"/>
    </row>
    <row r="498" s="99" customFormat="1" ht="14.5" customHeight="1">
      <c r="A498" t="s" s="529">
        <v>3028</v>
      </c>
      <c r="B498" s="530">
        <v>1</v>
      </c>
      <c r="C498" s="524"/>
      <c r="D498" s="531">
        <v>6920</v>
      </c>
      <c r="E498" t="s" s="532">
        <v>1689</v>
      </c>
      <c r="F498" s="533"/>
      <c r="G498" s="533"/>
      <c r="H498" s="533"/>
      <c r="I498" s="534"/>
    </row>
    <row r="499" s="99" customFormat="1" ht="14.5" customHeight="1">
      <c r="A499" t="s" s="529">
        <v>3029</v>
      </c>
      <c r="B499" s="530">
        <v>12</v>
      </c>
      <c r="C499" s="524"/>
      <c r="D499" s="531">
        <v>7010</v>
      </c>
      <c r="E499" t="s" s="532">
        <v>1692</v>
      </c>
      <c r="F499" s="533"/>
      <c r="G499" s="533"/>
      <c r="H499" s="533"/>
      <c r="I499" s="534"/>
    </row>
    <row r="500" s="99" customFormat="1" ht="14.5" customHeight="1">
      <c r="A500" t="s" s="529">
        <v>3030</v>
      </c>
      <c r="B500" s="530">
        <v>3</v>
      </c>
      <c r="C500" s="524"/>
      <c r="D500" s="531">
        <v>7021</v>
      </c>
      <c r="E500" t="s" s="532">
        <v>1695</v>
      </c>
      <c r="F500" s="533"/>
      <c r="G500" s="533"/>
      <c r="H500" s="533"/>
      <c r="I500" s="534"/>
    </row>
    <row r="501" s="99" customFormat="1" ht="14.5" customHeight="1">
      <c r="A501" t="s" s="529">
        <v>3031</v>
      </c>
      <c r="B501" s="530">
        <v>7</v>
      </c>
      <c r="C501" s="524"/>
      <c r="D501" s="531">
        <v>7022</v>
      </c>
      <c r="E501" t="s" s="532">
        <v>1698</v>
      </c>
      <c r="F501" s="533"/>
      <c r="G501" s="533"/>
      <c r="H501" s="533"/>
      <c r="I501" s="534"/>
    </row>
    <row r="502" s="99" customFormat="1" ht="14.5" customHeight="1">
      <c r="A502" t="s" s="529">
        <v>3032</v>
      </c>
      <c r="B502" s="530">
        <v>7</v>
      </c>
      <c r="C502" s="524"/>
      <c r="D502" s="531">
        <v>7111</v>
      </c>
      <c r="E502" t="s" s="532">
        <v>1701</v>
      </c>
      <c r="F502" s="533"/>
      <c r="G502" s="533"/>
      <c r="H502" s="533"/>
      <c r="I502" s="534"/>
    </row>
    <row r="503" s="99" customFormat="1" ht="14.5" customHeight="1">
      <c r="A503" t="s" s="529">
        <v>3033</v>
      </c>
      <c r="B503" s="530">
        <v>5</v>
      </c>
      <c r="C503" s="524"/>
      <c r="D503" s="531">
        <v>7112</v>
      </c>
      <c r="E503" t="s" s="532">
        <v>1704</v>
      </c>
      <c r="F503" s="533"/>
      <c r="G503" s="533"/>
      <c r="H503" s="533"/>
      <c r="I503" s="534"/>
    </row>
    <row r="504" s="99" customFormat="1" ht="14.5" customHeight="1">
      <c r="A504" t="s" s="529">
        <v>3034</v>
      </c>
      <c r="B504" s="530">
        <v>7</v>
      </c>
      <c r="C504" s="524"/>
      <c r="D504" s="531">
        <v>7120</v>
      </c>
      <c r="E504" t="s" s="532">
        <v>1707</v>
      </c>
      <c r="F504" s="533"/>
      <c r="G504" s="533"/>
      <c r="H504" s="533"/>
      <c r="I504" s="534"/>
    </row>
    <row r="505" s="99" customFormat="1" ht="14.5" customHeight="1">
      <c r="A505" t="s" s="529">
        <v>3035</v>
      </c>
      <c r="B505" s="530">
        <v>2</v>
      </c>
      <c r="C505" s="524"/>
      <c r="D505" s="531">
        <v>7211</v>
      </c>
      <c r="E505" t="s" s="532">
        <v>1710</v>
      </c>
      <c r="F505" s="533"/>
      <c r="G505" s="533"/>
      <c r="H505" s="533"/>
      <c r="I505" s="534"/>
    </row>
    <row r="506" s="99" customFormat="1" ht="14.5" customHeight="1">
      <c r="A506" t="s" s="529">
        <v>3036</v>
      </c>
      <c r="B506" s="530">
        <v>7</v>
      </c>
      <c r="C506" s="524"/>
      <c r="D506" s="531">
        <v>7219</v>
      </c>
      <c r="E506" t="s" s="535">
        <v>1713</v>
      </c>
      <c r="F506" s="536"/>
      <c r="G506" s="536"/>
      <c r="H506" s="536"/>
      <c r="I506" s="537"/>
    </row>
    <row r="507" s="99" customFormat="1" ht="14.5" customHeight="1">
      <c r="A507" t="s" s="529">
        <v>3037</v>
      </c>
      <c r="B507" s="530">
        <v>5</v>
      </c>
      <c r="C507" s="524"/>
      <c r="D507" s="531">
        <v>7220</v>
      </c>
      <c r="E507" t="s" s="532">
        <v>1716</v>
      </c>
      <c r="F507" s="533"/>
      <c r="G507" s="533"/>
      <c r="H507" s="533"/>
      <c r="I507" s="534"/>
    </row>
    <row r="508" s="99" customFormat="1" ht="14.5" customHeight="1">
      <c r="A508" t="s" s="529">
        <v>3038</v>
      </c>
      <c r="B508" s="530">
        <v>14</v>
      </c>
      <c r="C508" s="524"/>
      <c r="D508" s="531">
        <v>7311</v>
      </c>
      <c r="E508" t="s" s="532">
        <v>1719</v>
      </c>
      <c r="F508" s="533"/>
      <c r="G508" s="533"/>
      <c r="H508" s="533"/>
      <c r="I508" s="534"/>
    </row>
    <row r="509" s="99" customFormat="1" ht="14.5" customHeight="1">
      <c r="A509" t="s" s="529">
        <v>3039</v>
      </c>
      <c r="B509" s="530">
        <v>5</v>
      </c>
      <c r="C509" s="524"/>
      <c r="D509" s="531">
        <v>7312</v>
      </c>
      <c r="E509" t="s" s="532">
        <v>1722</v>
      </c>
      <c r="F509" s="533"/>
      <c r="G509" s="533"/>
      <c r="H509" s="533"/>
      <c r="I509" s="534"/>
    </row>
    <row r="510" s="99" customFormat="1" ht="14.5" customHeight="1">
      <c r="A510" t="s" s="529">
        <v>3040</v>
      </c>
      <c r="B510" s="530">
        <v>16</v>
      </c>
      <c r="C510" s="524"/>
      <c r="D510" s="531">
        <v>7320</v>
      </c>
      <c r="E510" t="s" s="532">
        <v>1725</v>
      </c>
      <c r="F510" s="533"/>
      <c r="G510" s="533"/>
      <c r="H510" s="533"/>
      <c r="I510" s="534"/>
    </row>
    <row r="511" s="99" customFormat="1" ht="14.5" customHeight="1">
      <c r="A511" t="s" s="529">
        <v>3041</v>
      </c>
      <c r="B511" s="530">
        <v>8</v>
      </c>
      <c r="C511" s="524"/>
      <c r="D511" s="531">
        <v>7410</v>
      </c>
      <c r="E511" t="s" s="532">
        <v>1728</v>
      </c>
      <c r="F511" s="533"/>
      <c r="G511" s="533"/>
      <c r="H511" s="533"/>
      <c r="I511" s="534"/>
    </row>
    <row r="512" s="99" customFormat="1" ht="14.5" customHeight="1">
      <c r="A512" t="s" s="529">
        <v>3042</v>
      </c>
      <c r="B512" s="530">
        <v>13</v>
      </c>
      <c r="C512" s="524"/>
      <c r="D512" s="531">
        <v>7420</v>
      </c>
      <c r="E512" t="s" s="532">
        <v>1731</v>
      </c>
      <c r="F512" s="533"/>
      <c r="G512" s="533"/>
      <c r="H512" s="533"/>
      <c r="I512" s="534"/>
    </row>
    <row r="513" s="99" customFormat="1" ht="14.5" customHeight="1">
      <c r="A513" t="s" s="529">
        <v>3043</v>
      </c>
      <c r="B513" s="530">
        <v>6</v>
      </c>
      <c r="C513" s="524"/>
      <c r="D513" s="531">
        <v>7430</v>
      </c>
      <c r="E513" t="s" s="532">
        <v>1734</v>
      </c>
      <c r="F513" s="533"/>
      <c r="G513" s="533"/>
      <c r="H513" s="533"/>
      <c r="I513" s="534"/>
    </row>
    <row r="514" s="99" customFormat="1" ht="14.5" customHeight="1">
      <c r="A514" t="s" s="529">
        <v>3044</v>
      </c>
      <c r="B514" s="530">
        <v>10</v>
      </c>
      <c r="C514" s="524"/>
      <c r="D514" s="531">
        <v>7490</v>
      </c>
      <c r="E514" t="s" s="532">
        <v>1737</v>
      </c>
      <c r="F514" s="533"/>
      <c r="G514" s="533"/>
      <c r="H514" s="533"/>
      <c r="I514" s="534"/>
    </row>
    <row r="515" s="99" customFormat="1" ht="14.5" customHeight="1">
      <c r="A515" t="s" s="529">
        <v>3045</v>
      </c>
      <c r="B515" s="530">
        <v>17</v>
      </c>
      <c r="C515" s="524"/>
      <c r="D515" s="531">
        <v>7500</v>
      </c>
      <c r="E515" t="s" s="532">
        <v>1740</v>
      </c>
      <c r="F515" s="533"/>
      <c r="G515" s="533"/>
      <c r="H515" s="533"/>
      <c r="I515" s="534"/>
    </row>
    <row r="516" s="99" customFormat="1" ht="14.5" customHeight="1">
      <c r="A516" t="s" s="529">
        <v>3046</v>
      </c>
      <c r="B516" s="530">
        <v>5</v>
      </c>
      <c r="C516" s="524"/>
      <c r="D516" s="531">
        <v>7711</v>
      </c>
      <c r="E516" t="s" s="532">
        <v>1742</v>
      </c>
      <c r="F516" s="533"/>
      <c r="G516" s="533"/>
      <c r="H516" s="533"/>
      <c r="I516" s="534"/>
    </row>
    <row r="517" s="99" customFormat="1" ht="14.5" customHeight="1">
      <c r="A517" t="s" s="529">
        <v>3047</v>
      </c>
      <c r="B517" s="530">
        <v>14</v>
      </c>
      <c r="C517" s="524"/>
      <c r="D517" s="531">
        <v>7712</v>
      </c>
      <c r="E517" t="s" s="532">
        <v>1745</v>
      </c>
      <c r="F517" s="533"/>
      <c r="G517" s="533"/>
      <c r="H517" s="533"/>
      <c r="I517" s="534"/>
    </row>
    <row r="518" s="99" customFormat="1" ht="14.5" customHeight="1">
      <c r="A518" t="s" s="529">
        <v>3048</v>
      </c>
      <c r="B518" s="530">
        <v>8</v>
      </c>
      <c r="C518" s="524"/>
      <c r="D518" s="531">
        <v>7721</v>
      </c>
      <c r="E518" t="s" s="532">
        <v>1748</v>
      </c>
      <c r="F518" s="533"/>
      <c r="G518" s="533"/>
      <c r="H518" s="533"/>
      <c r="I518" s="534"/>
    </row>
    <row r="519" s="99" customFormat="1" ht="14.5" customHeight="1">
      <c r="A519" t="s" s="529">
        <v>3049</v>
      </c>
      <c r="B519" s="530">
        <v>18</v>
      </c>
      <c r="C519" s="524"/>
      <c r="D519" s="531">
        <v>7722</v>
      </c>
      <c r="E519" t="s" s="532">
        <v>1751</v>
      </c>
      <c r="F519" s="533"/>
      <c r="G519" s="533"/>
      <c r="H519" s="533"/>
      <c r="I519" s="534"/>
    </row>
    <row r="520" s="99" customFormat="1" ht="14.5" customHeight="1">
      <c r="A520" t="s" s="529">
        <v>3050</v>
      </c>
      <c r="B520" s="530">
        <v>18</v>
      </c>
      <c r="C520" s="524"/>
      <c r="D520" s="531">
        <v>7729</v>
      </c>
      <c r="E520" t="s" s="538">
        <v>1754</v>
      </c>
      <c r="F520" s="539"/>
      <c r="G520" s="539"/>
      <c r="H520" s="539"/>
      <c r="I520" s="540"/>
    </row>
    <row r="521" s="99" customFormat="1" ht="14.5" customHeight="1">
      <c r="A521" t="s" s="529">
        <v>3051</v>
      </c>
      <c r="B521" s="530">
        <v>14</v>
      </c>
      <c r="C521" s="524"/>
      <c r="D521" s="531">
        <v>7731</v>
      </c>
      <c r="E521" t="s" s="532">
        <v>1757</v>
      </c>
      <c r="F521" s="533"/>
      <c r="G521" s="533"/>
      <c r="H521" s="533"/>
      <c r="I521" s="534"/>
    </row>
    <row r="522" s="99" customFormat="1" ht="14.5" customHeight="1">
      <c r="A522" t="s" s="529">
        <v>3052</v>
      </c>
      <c r="B522" s="530">
        <v>10</v>
      </c>
      <c r="C522" s="524"/>
      <c r="D522" s="531">
        <v>7732</v>
      </c>
      <c r="E522" t="s" s="538">
        <v>1760</v>
      </c>
      <c r="F522" s="539"/>
      <c r="G522" s="539"/>
      <c r="H522" s="539"/>
      <c r="I522" s="540"/>
    </row>
    <row r="523" s="99" customFormat="1" ht="14.5" customHeight="1">
      <c r="A523" t="s" s="529">
        <v>3053</v>
      </c>
      <c r="B523" s="530">
        <v>15</v>
      </c>
      <c r="C523" s="524"/>
      <c r="D523" s="531">
        <v>7733</v>
      </c>
      <c r="E523" t="s" s="535">
        <v>1763</v>
      </c>
      <c r="F523" s="536"/>
      <c r="G523" s="536"/>
      <c r="H523" s="536"/>
      <c r="I523" s="537"/>
    </row>
    <row r="524" s="99" customFormat="1" ht="14.5" customHeight="1">
      <c r="A524" t="s" s="529">
        <v>3054</v>
      </c>
      <c r="B524" s="530">
        <v>18</v>
      </c>
      <c r="C524" s="524"/>
      <c r="D524" s="531">
        <v>7734</v>
      </c>
      <c r="E524" t="s" s="532">
        <v>1766</v>
      </c>
      <c r="F524" s="533"/>
      <c r="G524" s="533"/>
      <c r="H524" s="533"/>
      <c r="I524" s="534"/>
    </row>
    <row r="525" s="99" customFormat="1" ht="14.5" customHeight="1">
      <c r="A525" t="s" s="529">
        <v>3055</v>
      </c>
      <c r="B525" s="530">
        <v>16</v>
      </c>
      <c r="C525" s="524"/>
      <c r="D525" s="531">
        <v>7735</v>
      </c>
      <c r="E525" t="s" s="532">
        <v>1769</v>
      </c>
      <c r="F525" s="533"/>
      <c r="G525" s="533"/>
      <c r="H525" s="533"/>
      <c r="I525" s="534"/>
    </row>
    <row r="526" s="99" customFormat="1" ht="14.5" customHeight="1">
      <c r="A526" t="s" s="529">
        <v>3056</v>
      </c>
      <c r="B526" s="530">
        <v>4</v>
      </c>
      <c r="C526" s="524"/>
      <c r="D526" s="531">
        <v>7739</v>
      </c>
      <c r="E526" t="s" s="535">
        <v>1772</v>
      </c>
      <c r="F526" s="536"/>
      <c r="G526" s="536"/>
      <c r="H526" s="536"/>
      <c r="I526" s="537"/>
    </row>
    <row r="527" s="99" customFormat="1" ht="28" customHeight="1">
      <c r="A527" t="s" s="529">
        <v>3057</v>
      </c>
      <c r="B527" s="530">
        <v>20</v>
      </c>
      <c r="C527" s="524"/>
      <c r="D527" s="531">
        <v>7740</v>
      </c>
      <c r="E527" t="s" s="532">
        <v>1775</v>
      </c>
      <c r="F527" s="533"/>
      <c r="G527" s="533"/>
      <c r="H527" s="533"/>
      <c r="I527" s="534"/>
    </row>
    <row r="528" s="99" customFormat="1" ht="14.5" customHeight="1">
      <c r="A528" t="s" s="529">
        <v>3058</v>
      </c>
      <c r="B528" s="530">
        <v>16</v>
      </c>
      <c r="C528" s="524"/>
      <c r="D528" s="531">
        <v>7810</v>
      </c>
      <c r="E528" t="s" s="532">
        <v>1778</v>
      </c>
      <c r="F528" s="533"/>
      <c r="G528" s="533"/>
      <c r="H528" s="533"/>
      <c r="I528" s="534"/>
    </row>
    <row r="529" s="99" customFormat="1" ht="14.5" customHeight="1">
      <c r="A529" t="s" s="529">
        <v>3059</v>
      </c>
      <c r="B529" s="530">
        <v>12</v>
      </c>
      <c r="C529" s="524"/>
      <c r="D529" s="531">
        <v>7820</v>
      </c>
      <c r="E529" t="s" s="532">
        <v>1781</v>
      </c>
      <c r="F529" s="533"/>
      <c r="G529" s="533"/>
      <c r="H529" s="533"/>
      <c r="I529" s="534"/>
    </row>
    <row r="530" s="99" customFormat="1" ht="14.5" customHeight="1">
      <c r="A530" t="s" s="529">
        <v>3060</v>
      </c>
      <c r="B530" s="530">
        <v>8</v>
      </c>
      <c r="C530" s="524"/>
      <c r="D530" s="531">
        <v>7830</v>
      </c>
      <c r="E530" t="s" s="532">
        <v>1784</v>
      </c>
      <c r="F530" s="533"/>
      <c r="G530" s="533"/>
      <c r="H530" s="533"/>
      <c r="I530" s="534"/>
    </row>
    <row r="531" s="99" customFormat="1" ht="14.5" customHeight="1">
      <c r="A531" t="s" s="529">
        <v>3061</v>
      </c>
      <c r="B531" s="530">
        <v>1</v>
      </c>
      <c r="C531" s="524"/>
      <c r="D531" s="531">
        <v>7911</v>
      </c>
      <c r="E531" t="s" s="532">
        <v>1787</v>
      </c>
      <c r="F531" s="533"/>
      <c r="G531" s="533"/>
      <c r="H531" s="533"/>
      <c r="I531" s="534"/>
    </row>
    <row r="532" s="99" customFormat="1" ht="14.5" customHeight="1">
      <c r="A532" t="s" s="529">
        <v>3062</v>
      </c>
      <c r="B532" s="530">
        <v>8</v>
      </c>
      <c r="C532" s="524"/>
      <c r="D532" s="531">
        <v>7912</v>
      </c>
      <c r="E532" t="s" s="532">
        <v>1790</v>
      </c>
      <c r="F532" s="533"/>
      <c r="G532" s="533"/>
      <c r="H532" s="533"/>
      <c r="I532" s="534"/>
    </row>
    <row r="533" s="99" customFormat="1" ht="14.5" customHeight="1">
      <c r="A533" t="s" s="529">
        <v>3063</v>
      </c>
      <c r="B533" s="530">
        <v>17</v>
      </c>
      <c r="C533" s="524"/>
      <c r="D533" s="531">
        <v>7990</v>
      </c>
      <c r="E533" t="s" s="532">
        <v>1793</v>
      </c>
      <c r="F533" s="533"/>
      <c r="G533" s="533"/>
      <c r="H533" s="533"/>
      <c r="I533" s="534"/>
    </row>
    <row r="534" s="99" customFormat="1" ht="14.5" customHeight="1">
      <c r="A534" t="s" s="529">
        <v>3064</v>
      </c>
      <c r="B534" s="530">
        <v>9</v>
      </c>
      <c r="C534" s="524"/>
      <c r="D534" s="531">
        <v>8010</v>
      </c>
      <c r="E534" t="s" s="532">
        <v>1796</v>
      </c>
      <c r="F534" s="533"/>
      <c r="G534" s="533"/>
      <c r="H534" s="533"/>
      <c r="I534" s="534"/>
    </row>
    <row r="535" s="99" customFormat="1" ht="14.5" customHeight="1">
      <c r="A535" t="s" s="529">
        <v>3065</v>
      </c>
      <c r="B535" s="530">
        <v>17</v>
      </c>
      <c r="C535" s="524"/>
      <c r="D535" s="531">
        <v>8020</v>
      </c>
      <c r="E535" t="s" s="532">
        <v>1799</v>
      </c>
      <c r="F535" s="533"/>
      <c r="G535" s="533"/>
      <c r="H535" s="533"/>
      <c r="I535" s="534"/>
    </row>
    <row r="536" s="99" customFormat="1" ht="14.5" customHeight="1">
      <c r="A536" t="s" s="529">
        <v>3066</v>
      </c>
      <c r="B536" s="530">
        <v>12</v>
      </c>
      <c r="C536" s="524"/>
      <c r="D536" s="531">
        <v>8030</v>
      </c>
      <c r="E536" t="s" s="532">
        <v>1802</v>
      </c>
      <c r="F536" s="533"/>
      <c r="G536" s="533"/>
      <c r="H536" s="533"/>
      <c r="I536" s="534"/>
    </row>
    <row r="537" s="99" customFormat="1" ht="14.5" customHeight="1">
      <c r="A537" t="s" s="529">
        <v>3067</v>
      </c>
      <c r="B537" s="530">
        <v>18</v>
      </c>
      <c r="C537" s="524"/>
      <c r="D537" s="531">
        <v>8110</v>
      </c>
      <c r="E537" t="s" s="532">
        <v>1805</v>
      </c>
      <c r="F537" s="533"/>
      <c r="G537" s="533"/>
      <c r="H537" s="533"/>
      <c r="I537" s="534"/>
    </row>
    <row r="538" s="99" customFormat="1" ht="14.5" customHeight="1">
      <c r="A538" t="s" s="529">
        <v>3068</v>
      </c>
      <c r="B538" s="530">
        <v>13</v>
      </c>
      <c r="C538" s="524"/>
      <c r="D538" s="531">
        <v>8121</v>
      </c>
      <c r="E538" t="s" s="532">
        <v>1808</v>
      </c>
      <c r="F538" s="533"/>
      <c r="G538" s="533"/>
      <c r="H538" s="533"/>
      <c r="I538" s="534"/>
    </row>
    <row r="539" s="99" customFormat="1" ht="14.5" customHeight="1">
      <c r="A539" t="s" s="529">
        <v>3069</v>
      </c>
      <c r="B539" s="530">
        <v>14</v>
      </c>
      <c r="C539" s="524"/>
      <c r="D539" s="531">
        <v>8122</v>
      </c>
      <c r="E539" t="s" s="532">
        <v>1811</v>
      </c>
      <c r="F539" s="533"/>
      <c r="G539" s="533"/>
      <c r="H539" s="533"/>
      <c r="I539" s="534"/>
    </row>
    <row r="540" s="99" customFormat="1" ht="14.5" customHeight="1">
      <c r="A540" t="s" s="529">
        <v>3070</v>
      </c>
      <c r="B540" s="530">
        <v>16</v>
      </c>
      <c r="C540" s="524"/>
      <c r="D540" s="531">
        <v>8129</v>
      </c>
      <c r="E540" t="s" s="532">
        <v>1814</v>
      </c>
      <c r="F540" s="533"/>
      <c r="G540" s="533"/>
      <c r="H540" s="533"/>
      <c r="I540" s="534"/>
    </row>
    <row r="541" s="99" customFormat="1" ht="14.5" customHeight="1">
      <c r="A541" t="s" s="529">
        <v>3071</v>
      </c>
      <c r="B541" s="530">
        <v>2</v>
      </c>
      <c r="C541" s="524"/>
      <c r="D541" s="531">
        <v>8130</v>
      </c>
      <c r="E541" t="s" s="532">
        <v>1817</v>
      </c>
      <c r="F541" s="533"/>
      <c r="G541" s="533"/>
      <c r="H541" s="533"/>
      <c r="I541" s="534"/>
    </row>
    <row r="542" s="99" customFormat="1" ht="14.5" customHeight="1">
      <c r="A542" t="s" s="529">
        <v>3072</v>
      </c>
      <c r="B542" s="530">
        <v>13</v>
      </c>
      <c r="C542" s="524"/>
      <c r="D542" s="531">
        <v>8211</v>
      </c>
      <c r="E542" t="s" s="532">
        <v>1820</v>
      </c>
      <c r="F542" s="533"/>
      <c r="G542" s="533"/>
      <c r="H542" s="533"/>
      <c r="I542" s="534"/>
    </row>
    <row r="543" s="99" customFormat="1" ht="14.5" customHeight="1">
      <c r="A543" t="s" s="529">
        <v>3073</v>
      </c>
      <c r="B543" s="530">
        <v>17</v>
      </c>
      <c r="C543" s="524"/>
      <c r="D543" s="531">
        <v>8219</v>
      </c>
      <c r="E543" t="s" s="535">
        <v>1823</v>
      </c>
      <c r="F543" s="536"/>
      <c r="G543" s="536"/>
      <c r="H543" s="536"/>
      <c r="I543" s="537"/>
    </row>
    <row r="544" s="99" customFormat="1" ht="14.5" customHeight="1">
      <c r="A544" t="s" s="529">
        <v>3074</v>
      </c>
      <c r="B544" s="530">
        <v>2</v>
      </c>
      <c r="C544" s="524"/>
      <c r="D544" s="531">
        <v>8220</v>
      </c>
      <c r="E544" t="s" s="532">
        <v>1826</v>
      </c>
      <c r="F544" s="533"/>
      <c r="G544" s="533"/>
      <c r="H544" s="533"/>
      <c r="I544" s="534"/>
    </row>
    <row r="545" s="99" customFormat="1" ht="14.5" customHeight="1">
      <c r="A545" t="s" s="529">
        <v>3075</v>
      </c>
      <c r="B545" s="530">
        <v>21</v>
      </c>
      <c r="C545" s="524"/>
      <c r="D545" s="531">
        <v>8230</v>
      </c>
      <c r="E545" t="s" s="532">
        <v>1829</v>
      </c>
      <c r="F545" s="533"/>
      <c r="G545" s="533"/>
      <c r="H545" s="533"/>
      <c r="I545" s="534"/>
    </row>
    <row r="546" s="99" customFormat="1" ht="14.5" customHeight="1">
      <c r="A546" t="s" s="529">
        <v>3076</v>
      </c>
      <c r="B546" s="530">
        <v>17</v>
      </c>
      <c r="C546" s="524"/>
      <c r="D546" s="531">
        <v>8291</v>
      </c>
      <c r="E546" t="s" s="532">
        <v>1832</v>
      </c>
      <c r="F546" s="533"/>
      <c r="G546" s="533"/>
      <c r="H546" s="533"/>
      <c r="I546" s="534"/>
    </row>
    <row r="547" s="99" customFormat="1" ht="14.5" customHeight="1">
      <c r="A547" t="s" s="529">
        <v>3077</v>
      </c>
      <c r="B547" s="530">
        <v>1</v>
      </c>
      <c r="C547" s="524"/>
      <c r="D547" s="531">
        <v>8292</v>
      </c>
      <c r="E547" t="s" s="532">
        <v>1835</v>
      </c>
      <c r="F547" s="533"/>
      <c r="G547" s="533"/>
      <c r="H547" s="533"/>
      <c r="I547" s="534"/>
    </row>
    <row r="548" s="99" customFormat="1" ht="14.5" customHeight="1">
      <c r="A548" t="s" s="529">
        <v>3078</v>
      </c>
      <c r="B548" s="530">
        <v>19</v>
      </c>
      <c r="C548" s="524"/>
      <c r="D548" s="531">
        <v>8299</v>
      </c>
      <c r="E548" t="s" s="532">
        <v>1838</v>
      </c>
      <c r="F548" s="533"/>
      <c r="G548" s="533"/>
      <c r="H548" s="533"/>
      <c r="I548" s="534"/>
    </row>
    <row r="549" s="99" customFormat="1" ht="14.5" customHeight="1">
      <c r="A549" t="s" s="529">
        <v>3079</v>
      </c>
      <c r="B549" s="530">
        <v>10</v>
      </c>
      <c r="C549" s="524"/>
      <c r="D549" s="531">
        <v>8411</v>
      </c>
      <c r="E549" t="s" s="532">
        <v>1841</v>
      </c>
      <c r="F549" s="533"/>
      <c r="G549" s="533"/>
      <c r="H549" s="533"/>
      <c r="I549" s="534"/>
    </row>
    <row r="550" s="99" customFormat="1" ht="28" customHeight="1">
      <c r="A550" t="s" s="529">
        <v>3080</v>
      </c>
      <c r="B550" s="530">
        <v>13</v>
      </c>
      <c r="C550" s="524"/>
      <c r="D550" s="531">
        <v>8412</v>
      </c>
      <c r="E550" t="s" s="541">
        <v>1844</v>
      </c>
      <c r="F550" s="542"/>
      <c r="G550" s="542"/>
      <c r="H550" s="542"/>
      <c r="I550" s="543"/>
    </row>
    <row r="551" s="99" customFormat="1" ht="14.5" customHeight="1">
      <c r="A551" t="s" s="529">
        <v>3081</v>
      </c>
      <c r="B551" s="530">
        <v>2</v>
      </c>
      <c r="C551" s="524"/>
      <c r="D551" s="531">
        <v>8413</v>
      </c>
      <c r="E551" t="s" s="532">
        <v>1847</v>
      </c>
      <c r="F551" s="533"/>
      <c r="G551" s="533"/>
      <c r="H551" s="533"/>
      <c r="I551" s="534"/>
    </row>
    <row r="552" s="99" customFormat="1" ht="14.5" customHeight="1">
      <c r="A552" t="s" s="529">
        <v>3082</v>
      </c>
      <c r="B552" s="530">
        <v>2</v>
      </c>
      <c r="C552" s="524"/>
      <c r="D552" s="531">
        <v>8421</v>
      </c>
      <c r="E552" t="s" s="532">
        <v>1850</v>
      </c>
      <c r="F552" s="533"/>
      <c r="G552" s="533"/>
      <c r="H552" s="533"/>
      <c r="I552" s="534"/>
    </row>
    <row r="553" s="99" customFormat="1" ht="14.5" customHeight="1">
      <c r="A553" t="s" s="529">
        <v>3083</v>
      </c>
      <c r="B553" s="530">
        <v>17</v>
      </c>
      <c r="C553" s="524"/>
      <c r="D553" s="531">
        <v>8422</v>
      </c>
      <c r="E553" t="s" s="532">
        <v>1853</v>
      </c>
      <c r="F553" s="533"/>
      <c r="G553" s="533"/>
      <c r="H553" s="533"/>
      <c r="I553" s="534"/>
    </row>
    <row r="554" s="99" customFormat="1" ht="14.5" customHeight="1">
      <c r="A554" t="s" s="529">
        <v>3084</v>
      </c>
      <c r="B554" s="530">
        <v>7</v>
      </c>
      <c r="C554" s="524"/>
      <c r="D554" s="531">
        <v>8423</v>
      </c>
      <c r="E554" t="s" s="532">
        <v>1856</v>
      </c>
      <c r="F554" s="533"/>
      <c r="G554" s="533"/>
      <c r="H554" s="533"/>
      <c r="I554" s="534"/>
    </row>
    <row r="555" s="99" customFormat="1" ht="14.5" customHeight="1">
      <c r="A555" t="s" s="529">
        <v>3085</v>
      </c>
      <c r="B555" s="530">
        <v>4</v>
      </c>
      <c r="C555" s="524"/>
      <c r="D555" s="531">
        <v>8424</v>
      </c>
      <c r="E555" t="s" s="532">
        <v>1859</v>
      </c>
      <c r="F555" s="533"/>
      <c r="G555" s="533"/>
      <c r="H555" s="533"/>
      <c r="I555" s="534"/>
    </row>
    <row r="556" s="99" customFormat="1" ht="14.5" customHeight="1">
      <c r="A556" t="s" s="529">
        <v>3086</v>
      </c>
      <c r="B556" s="530">
        <v>18</v>
      </c>
      <c r="C556" s="524"/>
      <c r="D556" s="531">
        <v>8425</v>
      </c>
      <c r="E556" t="s" s="532">
        <v>1862</v>
      </c>
      <c r="F556" s="533"/>
      <c r="G556" s="533"/>
      <c r="H556" s="533"/>
      <c r="I556" s="534"/>
    </row>
    <row r="557" s="99" customFormat="1" ht="14.5" customHeight="1">
      <c r="A557" t="s" s="529">
        <v>3087</v>
      </c>
      <c r="B557" s="530">
        <v>1</v>
      </c>
      <c r="C557" s="524"/>
      <c r="D557" s="531">
        <v>8430</v>
      </c>
      <c r="E557" t="s" s="532">
        <v>1865</v>
      </c>
      <c r="F557" s="533"/>
      <c r="G557" s="533"/>
      <c r="H557" s="533"/>
      <c r="I557" s="534"/>
    </row>
    <row r="558" s="99" customFormat="1" ht="14.5" customHeight="1">
      <c r="A558" t="s" s="529">
        <v>3088</v>
      </c>
      <c r="B558" s="530">
        <v>19</v>
      </c>
      <c r="C558" s="524"/>
      <c r="D558" s="531">
        <v>8510</v>
      </c>
      <c r="E558" t="s" s="532">
        <v>1868</v>
      </c>
      <c r="F558" s="533"/>
      <c r="G558" s="533"/>
      <c r="H558" s="533"/>
      <c r="I558" s="534"/>
    </row>
    <row r="559" s="99" customFormat="1" ht="14.5" customHeight="1">
      <c r="A559" t="s" s="544">
        <v>3089</v>
      </c>
      <c r="B559" s="545">
        <v>16</v>
      </c>
      <c r="C559" s="524"/>
      <c r="D559" s="531">
        <v>8520</v>
      </c>
      <c r="E559" t="s" s="532">
        <v>1871</v>
      </c>
      <c r="F559" s="533"/>
      <c r="G559" s="533"/>
      <c r="H559" s="533"/>
      <c r="I559" s="534"/>
    </row>
    <row r="560" s="99" customFormat="1" ht="14.5" customHeight="1">
      <c r="A560" s="546"/>
      <c r="B560" s="547"/>
      <c r="C560" s="548"/>
      <c r="D560" s="531">
        <v>8531</v>
      </c>
      <c r="E560" t="s" s="532">
        <v>1873</v>
      </c>
      <c r="F560" s="533"/>
      <c r="G560" s="533"/>
      <c r="H560" s="533"/>
      <c r="I560" s="534"/>
    </row>
    <row r="561" s="99" customFormat="1" ht="14.5" customHeight="1">
      <c r="A561" s="549"/>
      <c r="B561" s="550"/>
      <c r="C561" s="548"/>
      <c r="D561" s="531">
        <v>8532</v>
      </c>
      <c r="E561" t="s" s="532">
        <v>1875</v>
      </c>
      <c r="F561" s="533"/>
      <c r="G561" s="533"/>
      <c r="H561" s="533"/>
      <c r="I561" s="534"/>
    </row>
    <row r="562" s="99" customFormat="1" ht="14.5" customHeight="1">
      <c r="A562" s="549"/>
      <c r="B562" s="550"/>
      <c r="C562" s="548"/>
      <c r="D562" s="531">
        <v>8541</v>
      </c>
      <c r="E562" t="s" s="532">
        <v>1877</v>
      </c>
      <c r="F562" s="533"/>
      <c r="G562" s="533"/>
      <c r="H562" s="533"/>
      <c r="I562" s="534"/>
    </row>
    <row r="563" s="99" customFormat="1" ht="14.5" customHeight="1">
      <c r="A563" s="549"/>
      <c r="B563" s="550"/>
      <c r="C563" s="548"/>
      <c r="D563" s="531">
        <v>8542</v>
      </c>
      <c r="E563" t="s" s="532">
        <v>1879</v>
      </c>
      <c r="F563" s="533"/>
      <c r="G563" s="533"/>
      <c r="H563" s="533"/>
      <c r="I563" s="534"/>
    </row>
    <row r="564" s="99" customFormat="1" ht="14.5" customHeight="1">
      <c r="A564" s="549"/>
      <c r="B564" s="550"/>
      <c r="C564" s="548"/>
      <c r="D564" s="531">
        <v>8551</v>
      </c>
      <c r="E564" t="s" s="532">
        <v>1881</v>
      </c>
      <c r="F564" s="533"/>
      <c r="G564" s="533"/>
      <c r="H564" s="533"/>
      <c r="I564" s="534"/>
    </row>
    <row r="565" s="99" customFormat="1" ht="14.5" customHeight="1">
      <c r="A565" s="549"/>
      <c r="B565" s="550"/>
      <c r="C565" s="548"/>
      <c r="D565" s="531">
        <v>8552</v>
      </c>
      <c r="E565" t="s" s="532">
        <v>1883</v>
      </c>
      <c r="F565" s="533"/>
      <c r="G565" s="533"/>
      <c r="H565" s="533"/>
      <c r="I565" s="534"/>
    </row>
    <row r="566" s="99" customFormat="1" ht="14.5" customHeight="1">
      <c r="A566" s="549"/>
      <c r="B566" s="550"/>
      <c r="C566" s="548"/>
      <c r="D566" s="531">
        <v>8553</v>
      </c>
      <c r="E566" t="s" s="532">
        <v>1885</v>
      </c>
      <c r="F566" s="533"/>
      <c r="G566" s="533"/>
      <c r="H566" s="533"/>
      <c r="I566" s="534"/>
    </row>
    <row r="567" s="99" customFormat="1" ht="14.5" customHeight="1">
      <c r="A567" s="549"/>
      <c r="B567" s="550"/>
      <c r="C567" s="548"/>
      <c r="D567" s="531">
        <v>8559</v>
      </c>
      <c r="E567" t="s" s="532">
        <v>1887</v>
      </c>
      <c r="F567" s="533"/>
      <c r="G567" s="533"/>
      <c r="H567" s="533"/>
      <c r="I567" s="534"/>
    </row>
    <row r="568" s="99" customFormat="1" ht="14.5" customHeight="1">
      <c r="A568" s="549"/>
      <c r="B568" s="550"/>
      <c r="C568" s="548"/>
      <c r="D568" s="531">
        <v>8560</v>
      </c>
      <c r="E568" t="s" s="532">
        <v>1889</v>
      </c>
      <c r="F568" s="533"/>
      <c r="G568" s="533"/>
      <c r="H568" s="533"/>
      <c r="I568" s="534"/>
    </row>
    <row r="569" s="99" customFormat="1" ht="14.5" customHeight="1">
      <c r="A569" s="549"/>
      <c r="B569" s="550"/>
      <c r="C569" s="548"/>
      <c r="D569" s="531">
        <v>8610</v>
      </c>
      <c r="E569" t="s" s="532">
        <v>1891</v>
      </c>
      <c r="F569" s="533"/>
      <c r="G569" s="533"/>
      <c r="H569" s="533"/>
      <c r="I569" s="534"/>
    </row>
    <row r="570" s="99" customFormat="1" ht="14.5" customHeight="1">
      <c r="A570" s="549"/>
      <c r="B570" s="550"/>
      <c r="C570" s="548"/>
      <c r="D570" s="531">
        <v>8621</v>
      </c>
      <c r="E570" t="s" s="532">
        <v>1893</v>
      </c>
      <c r="F570" s="533"/>
      <c r="G570" s="533"/>
      <c r="H570" s="533"/>
      <c r="I570" s="534"/>
    </row>
    <row r="571" s="99" customFormat="1" ht="14.5" customHeight="1">
      <c r="A571" s="549"/>
      <c r="B571" s="550"/>
      <c r="C571" s="548"/>
      <c r="D571" s="531">
        <v>8622</v>
      </c>
      <c r="E571" t="s" s="532">
        <v>1895</v>
      </c>
      <c r="F571" s="533"/>
      <c r="G571" s="533"/>
      <c r="H571" s="533"/>
      <c r="I571" s="534"/>
    </row>
    <row r="572" s="99" customFormat="1" ht="14.5" customHeight="1">
      <c r="A572" s="549"/>
      <c r="B572" s="550"/>
      <c r="C572" s="548"/>
      <c r="D572" s="531">
        <v>8623</v>
      </c>
      <c r="E572" t="s" s="532">
        <v>1897</v>
      </c>
      <c r="F572" s="533"/>
      <c r="G572" s="533"/>
      <c r="H572" s="533"/>
      <c r="I572" s="534"/>
    </row>
    <row r="573" s="99" customFormat="1" ht="14.5" customHeight="1">
      <c r="A573" s="549"/>
      <c r="B573" s="550"/>
      <c r="C573" s="548"/>
      <c r="D573" s="531">
        <v>8690</v>
      </c>
      <c r="E573" t="s" s="532">
        <v>1899</v>
      </c>
      <c r="F573" s="533"/>
      <c r="G573" s="533"/>
      <c r="H573" s="533"/>
      <c r="I573" s="534"/>
    </row>
    <row r="574" s="99" customFormat="1" ht="14.5" customHeight="1">
      <c r="A574" s="549"/>
      <c r="B574" s="550"/>
      <c r="C574" s="548"/>
      <c r="D574" s="531">
        <v>8710</v>
      </c>
      <c r="E574" t="s" s="532">
        <v>1901</v>
      </c>
      <c r="F574" s="533"/>
      <c r="G574" s="533"/>
      <c r="H574" s="533"/>
      <c r="I574" s="534"/>
    </row>
    <row r="575" s="99" customFormat="1" ht="25" customHeight="1">
      <c r="A575" s="549"/>
      <c r="B575" s="550"/>
      <c r="C575" s="548"/>
      <c r="D575" s="531">
        <v>8720</v>
      </c>
      <c r="E575" t="s" s="532">
        <v>1903</v>
      </c>
      <c r="F575" s="533"/>
      <c r="G575" s="533"/>
      <c r="H575" s="533"/>
      <c r="I575" s="534"/>
    </row>
    <row r="576" s="99" customFormat="1" ht="14.5" customHeight="1">
      <c r="A576" s="549"/>
      <c r="B576" s="550"/>
      <c r="C576" s="548"/>
      <c r="D576" s="531">
        <v>8730</v>
      </c>
      <c r="E576" t="s" s="532">
        <v>1905</v>
      </c>
      <c r="F576" s="533"/>
      <c r="G576" s="533"/>
      <c r="H576" s="533"/>
      <c r="I576" s="534"/>
    </row>
    <row r="577" s="99" customFormat="1" ht="14.5" customHeight="1">
      <c r="A577" s="549"/>
      <c r="B577" s="550"/>
      <c r="C577" s="548"/>
      <c r="D577" s="531">
        <v>8790</v>
      </c>
      <c r="E577" t="s" s="532">
        <v>1907</v>
      </c>
      <c r="F577" s="533"/>
      <c r="G577" s="533"/>
      <c r="H577" s="533"/>
      <c r="I577" s="534"/>
    </row>
    <row r="578" s="99" customFormat="1" ht="14.5" customHeight="1">
      <c r="A578" s="549"/>
      <c r="B578" s="550"/>
      <c r="C578" s="548"/>
      <c r="D578" s="531">
        <v>8810</v>
      </c>
      <c r="E578" t="s" s="532">
        <v>1909</v>
      </c>
      <c r="F578" s="533"/>
      <c r="G578" s="533"/>
      <c r="H578" s="533"/>
      <c r="I578" s="534"/>
    </row>
    <row r="579" s="99" customFormat="1" ht="14.5" customHeight="1">
      <c r="A579" s="549"/>
      <c r="B579" s="550"/>
      <c r="C579" s="548"/>
      <c r="D579" s="531">
        <v>8891</v>
      </c>
      <c r="E579" t="s" s="532">
        <v>1911</v>
      </c>
      <c r="F579" s="533"/>
      <c r="G579" s="533"/>
      <c r="H579" s="533"/>
      <c r="I579" s="534"/>
    </row>
    <row r="580" s="99" customFormat="1" ht="14.5" customHeight="1">
      <c r="A580" s="549"/>
      <c r="B580" s="550"/>
      <c r="C580" s="548"/>
      <c r="D580" s="531">
        <v>8899</v>
      </c>
      <c r="E580" t="s" s="532">
        <v>1913</v>
      </c>
      <c r="F580" s="533"/>
      <c r="G580" s="533"/>
      <c r="H580" s="533"/>
      <c r="I580" s="534"/>
    </row>
    <row r="581" s="99" customFormat="1" ht="14.5" customHeight="1">
      <c r="A581" s="549"/>
      <c r="B581" s="550"/>
      <c r="C581" s="548"/>
      <c r="D581" s="531">
        <v>9001</v>
      </c>
      <c r="E581" t="s" s="532">
        <v>1915</v>
      </c>
      <c r="F581" s="533"/>
      <c r="G581" s="533"/>
      <c r="H581" s="533"/>
      <c r="I581" s="534"/>
    </row>
    <row r="582" s="99" customFormat="1" ht="14.5" customHeight="1">
      <c r="A582" s="549"/>
      <c r="B582" s="550"/>
      <c r="C582" s="548"/>
      <c r="D582" s="531">
        <v>9002</v>
      </c>
      <c r="E582" t="s" s="532">
        <v>1917</v>
      </c>
      <c r="F582" s="533"/>
      <c r="G582" s="533"/>
      <c r="H582" s="533"/>
      <c r="I582" s="534"/>
    </row>
    <row r="583" s="99" customFormat="1" ht="14.5" customHeight="1">
      <c r="A583" s="549"/>
      <c r="B583" s="550"/>
      <c r="C583" s="548"/>
      <c r="D583" s="531">
        <v>9003</v>
      </c>
      <c r="E583" t="s" s="532">
        <v>1919</v>
      </c>
      <c r="F583" s="533"/>
      <c r="G583" s="533"/>
      <c r="H583" s="533"/>
      <c r="I583" s="534"/>
    </row>
    <row r="584" s="99" customFormat="1" ht="14.5" customHeight="1">
      <c r="A584" s="549"/>
      <c r="B584" s="550"/>
      <c r="C584" s="548"/>
      <c r="D584" s="531">
        <v>9004</v>
      </c>
      <c r="E584" t="s" s="532">
        <v>1921</v>
      </c>
      <c r="F584" s="533"/>
      <c r="G584" s="533"/>
      <c r="H584" s="533"/>
      <c r="I584" s="534"/>
    </row>
    <row r="585" s="99" customFormat="1" ht="14.5" customHeight="1">
      <c r="A585" s="549"/>
      <c r="B585" s="550"/>
      <c r="C585" s="548"/>
      <c r="D585" s="531">
        <v>9101</v>
      </c>
      <c r="E585" t="s" s="532">
        <v>1923</v>
      </c>
      <c r="F585" s="533"/>
      <c r="G585" s="533"/>
      <c r="H585" s="533"/>
      <c r="I585" s="534"/>
    </row>
    <row r="586" s="99" customFormat="1" ht="14.5" customHeight="1">
      <c r="A586" s="549"/>
      <c r="B586" s="550"/>
      <c r="C586" s="548"/>
      <c r="D586" s="531">
        <v>9102</v>
      </c>
      <c r="E586" t="s" s="532">
        <v>1925</v>
      </c>
      <c r="F586" s="533"/>
      <c r="G586" s="533"/>
      <c r="H586" s="533"/>
      <c r="I586" s="534"/>
    </row>
    <row r="587" s="99" customFormat="1" ht="14.5" customHeight="1">
      <c r="A587" s="549"/>
      <c r="B587" s="550"/>
      <c r="C587" s="548"/>
      <c r="D587" s="531">
        <v>9103</v>
      </c>
      <c r="E587" t="s" s="532">
        <v>1927</v>
      </c>
      <c r="F587" s="533"/>
      <c r="G587" s="533"/>
      <c r="H587" s="533"/>
      <c r="I587" s="534"/>
    </row>
    <row r="588" s="99" customFormat="1" ht="14.5" customHeight="1">
      <c r="A588" s="549"/>
      <c r="B588" s="550"/>
      <c r="C588" s="548"/>
      <c r="D588" s="531">
        <v>9104</v>
      </c>
      <c r="E588" t="s" s="532">
        <v>1929</v>
      </c>
      <c r="F588" s="533"/>
      <c r="G588" s="533"/>
      <c r="H588" s="533"/>
      <c r="I588" s="534"/>
    </row>
    <row r="589" s="99" customFormat="1" ht="14.5" customHeight="1">
      <c r="A589" s="549"/>
      <c r="B589" s="550"/>
      <c r="C589" s="548"/>
      <c r="D589" s="531">
        <v>9200</v>
      </c>
      <c r="E589" t="s" s="532">
        <v>1931</v>
      </c>
      <c r="F589" s="533"/>
      <c r="G589" s="533"/>
      <c r="H589" s="533"/>
      <c r="I589" s="534"/>
    </row>
    <row r="590" s="99" customFormat="1" ht="14.5" customHeight="1">
      <c r="A590" s="549"/>
      <c r="B590" s="550"/>
      <c r="C590" s="548"/>
      <c r="D590" s="531">
        <v>9311</v>
      </c>
      <c r="E590" t="s" s="532">
        <v>1933</v>
      </c>
      <c r="F590" s="533"/>
      <c r="G590" s="533"/>
      <c r="H590" s="533"/>
      <c r="I590" s="534"/>
    </row>
    <row r="591" s="99" customFormat="1" ht="14.5" customHeight="1">
      <c r="A591" s="549"/>
      <c r="B591" s="550"/>
      <c r="C591" s="548"/>
      <c r="D591" s="531">
        <v>9312</v>
      </c>
      <c r="E591" t="s" s="532">
        <v>1935</v>
      </c>
      <c r="F591" s="533"/>
      <c r="G591" s="533"/>
      <c r="H591" s="533"/>
      <c r="I591" s="534"/>
    </row>
    <row r="592" s="99" customFormat="1" ht="14.5" customHeight="1">
      <c r="A592" s="549"/>
      <c r="B592" s="550"/>
      <c r="C592" s="548"/>
      <c r="D592" s="531">
        <v>9313</v>
      </c>
      <c r="E592" t="s" s="532">
        <v>1937</v>
      </c>
      <c r="F592" s="533"/>
      <c r="G592" s="533"/>
      <c r="H592" s="533"/>
      <c r="I592" s="534"/>
    </row>
    <row r="593" s="99" customFormat="1" ht="14.5" customHeight="1">
      <c r="A593" s="549"/>
      <c r="B593" s="550"/>
      <c r="C593" s="548"/>
      <c r="D593" s="531">
        <v>9319</v>
      </c>
      <c r="E593" t="s" s="532">
        <v>1939</v>
      </c>
      <c r="F593" s="533"/>
      <c r="G593" s="533"/>
      <c r="H593" s="533"/>
      <c r="I593" s="534"/>
    </row>
    <row r="594" s="99" customFormat="1" ht="14.5" customHeight="1">
      <c r="A594" s="549"/>
      <c r="B594" s="550"/>
      <c r="C594" s="548"/>
      <c r="D594" s="531">
        <v>9321</v>
      </c>
      <c r="E594" t="s" s="532">
        <v>1941</v>
      </c>
      <c r="F594" s="533"/>
      <c r="G594" s="533"/>
      <c r="H594" s="533"/>
      <c r="I594" s="534"/>
    </row>
    <row r="595" s="99" customFormat="1" ht="14.5" customHeight="1">
      <c r="A595" s="549"/>
      <c r="B595" s="550"/>
      <c r="C595" s="548"/>
      <c r="D595" s="531">
        <v>9329</v>
      </c>
      <c r="E595" t="s" s="532">
        <v>1943</v>
      </c>
      <c r="F595" s="533"/>
      <c r="G595" s="533"/>
      <c r="H595" s="533"/>
      <c r="I595" s="534"/>
    </row>
    <row r="596" s="99" customFormat="1" ht="14.5" customHeight="1">
      <c r="A596" s="549"/>
      <c r="B596" s="550"/>
      <c r="C596" s="548"/>
      <c r="D596" s="531">
        <v>9411</v>
      </c>
      <c r="E596" t="s" s="532">
        <v>1945</v>
      </c>
      <c r="F596" s="533"/>
      <c r="G596" s="533"/>
      <c r="H596" s="533"/>
      <c r="I596" s="534"/>
    </row>
    <row r="597" s="99" customFormat="1" ht="14.5" customHeight="1">
      <c r="A597" s="549"/>
      <c r="B597" s="550"/>
      <c r="C597" s="548"/>
      <c r="D597" s="531">
        <v>9412</v>
      </c>
      <c r="E597" t="s" s="532">
        <v>1947</v>
      </c>
      <c r="F597" s="533"/>
      <c r="G597" s="533"/>
      <c r="H597" s="533"/>
      <c r="I597" s="534"/>
    </row>
    <row r="598" s="99" customFormat="1" ht="14.5" customHeight="1">
      <c r="A598" s="549"/>
      <c r="B598" s="550"/>
      <c r="C598" s="548"/>
      <c r="D598" s="531">
        <v>9420</v>
      </c>
      <c r="E598" t="s" s="532">
        <v>1949</v>
      </c>
      <c r="F598" s="533"/>
      <c r="G598" s="533"/>
      <c r="H598" s="533"/>
      <c r="I598" s="534"/>
    </row>
    <row r="599" s="99" customFormat="1" ht="14.5" customHeight="1">
      <c r="A599" s="549"/>
      <c r="B599" s="550"/>
      <c r="C599" s="548"/>
      <c r="D599" s="531">
        <v>9491</v>
      </c>
      <c r="E599" t="s" s="532">
        <v>1951</v>
      </c>
      <c r="F599" s="533"/>
      <c r="G599" s="533"/>
      <c r="H599" s="533"/>
      <c r="I599" s="534"/>
    </row>
    <row r="600" s="99" customFormat="1" ht="14.5" customHeight="1">
      <c r="A600" s="549"/>
      <c r="B600" s="550"/>
      <c r="C600" s="548"/>
      <c r="D600" s="531">
        <v>9492</v>
      </c>
      <c r="E600" t="s" s="532">
        <v>1953</v>
      </c>
      <c r="F600" s="533"/>
      <c r="G600" s="533"/>
      <c r="H600" s="533"/>
      <c r="I600" s="534"/>
    </row>
    <row r="601" s="99" customFormat="1" ht="14.5" customHeight="1">
      <c r="A601" s="549"/>
      <c r="B601" s="550"/>
      <c r="C601" s="548"/>
      <c r="D601" s="531">
        <v>9499</v>
      </c>
      <c r="E601" t="s" s="532">
        <v>134</v>
      </c>
      <c r="F601" s="533"/>
      <c r="G601" s="533"/>
      <c r="H601" s="533"/>
      <c r="I601" s="534"/>
    </row>
    <row r="602" s="99" customFormat="1" ht="14.5" customHeight="1">
      <c r="A602" s="549"/>
      <c r="B602" s="550"/>
      <c r="C602" s="548"/>
      <c r="D602" s="531">
        <v>9511</v>
      </c>
      <c r="E602" t="s" s="532">
        <v>1955</v>
      </c>
      <c r="F602" s="533"/>
      <c r="G602" s="533"/>
      <c r="H602" s="533"/>
      <c r="I602" s="534"/>
    </row>
    <row r="603" s="99" customFormat="1" ht="14.5" customHeight="1">
      <c r="A603" s="549"/>
      <c r="B603" s="550"/>
      <c r="C603" s="548"/>
      <c r="D603" s="531">
        <v>9512</v>
      </c>
      <c r="E603" t="s" s="532">
        <v>1957</v>
      </c>
      <c r="F603" s="533"/>
      <c r="G603" s="533"/>
      <c r="H603" s="533"/>
      <c r="I603" s="534"/>
    </row>
    <row r="604" s="99" customFormat="1" ht="14.5" customHeight="1">
      <c r="A604" s="549"/>
      <c r="B604" s="550"/>
      <c r="C604" s="548"/>
      <c r="D604" s="531">
        <v>9521</v>
      </c>
      <c r="E604" t="s" s="532">
        <v>1959</v>
      </c>
      <c r="F604" s="533"/>
      <c r="G604" s="533"/>
      <c r="H604" s="533"/>
      <c r="I604" s="534"/>
    </row>
    <row r="605" s="99" customFormat="1" ht="14.5" customHeight="1">
      <c r="A605" s="549"/>
      <c r="B605" s="550"/>
      <c r="C605" s="548"/>
      <c r="D605" s="531">
        <v>9522</v>
      </c>
      <c r="E605" t="s" s="532">
        <v>1961</v>
      </c>
      <c r="F605" s="533"/>
      <c r="G605" s="533"/>
      <c r="H605" s="533"/>
      <c r="I605" s="534"/>
    </row>
    <row r="606" s="99" customFormat="1" ht="14.5" customHeight="1">
      <c r="A606" s="549"/>
      <c r="B606" s="550"/>
      <c r="C606" s="548"/>
      <c r="D606" s="531">
        <v>9523</v>
      </c>
      <c r="E606" t="s" s="532">
        <v>1963</v>
      </c>
      <c r="F606" s="533"/>
      <c r="G606" s="533"/>
      <c r="H606" s="533"/>
      <c r="I606" s="534"/>
    </row>
    <row r="607" s="99" customFormat="1" ht="14.5" customHeight="1">
      <c r="A607" s="549"/>
      <c r="B607" s="550"/>
      <c r="C607" s="548"/>
      <c r="D607" s="531">
        <v>9524</v>
      </c>
      <c r="E607" t="s" s="532">
        <v>1965</v>
      </c>
      <c r="F607" s="533"/>
      <c r="G607" s="533"/>
      <c r="H607" s="533"/>
      <c r="I607" s="534"/>
    </row>
    <row r="608" s="99" customFormat="1" ht="14.5" customHeight="1">
      <c r="A608" s="549"/>
      <c r="B608" s="550"/>
      <c r="C608" s="548"/>
      <c r="D608" s="531">
        <v>9525</v>
      </c>
      <c r="E608" t="s" s="532">
        <v>1967</v>
      </c>
      <c r="F608" s="533"/>
      <c r="G608" s="533"/>
      <c r="H608" s="533"/>
      <c r="I608" s="534"/>
    </row>
    <row r="609" s="99" customFormat="1" ht="14.5" customHeight="1">
      <c r="A609" s="549"/>
      <c r="B609" s="550"/>
      <c r="C609" s="548"/>
      <c r="D609" s="531">
        <v>9529</v>
      </c>
      <c r="E609" t="s" s="532">
        <v>1969</v>
      </c>
      <c r="F609" s="533"/>
      <c r="G609" s="533"/>
      <c r="H609" s="533"/>
      <c r="I609" s="534"/>
    </row>
    <row r="610" s="99" customFormat="1" ht="14.5" customHeight="1">
      <c r="A610" s="549"/>
      <c r="B610" s="550"/>
      <c r="C610" s="548"/>
      <c r="D610" s="531">
        <v>9601</v>
      </c>
      <c r="E610" t="s" s="532">
        <v>1971</v>
      </c>
      <c r="F610" s="533"/>
      <c r="G610" s="533"/>
      <c r="H610" s="533"/>
      <c r="I610" s="534"/>
    </row>
    <row r="611" s="99" customFormat="1" ht="14.5" customHeight="1">
      <c r="A611" s="549"/>
      <c r="B611" s="550"/>
      <c r="C611" s="548"/>
      <c r="D611" s="531">
        <v>9602</v>
      </c>
      <c r="E611" t="s" s="532">
        <v>1973</v>
      </c>
      <c r="F611" s="533"/>
      <c r="G611" s="533"/>
      <c r="H611" s="533"/>
      <c r="I611" s="534"/>
    </row>
    <row r="612" s="99" customFormat="1" ht="14.5" customHeight="1">
      <c r="A612" s="549"/>
      <c r="B612" s="550"/>
      <c r="C612" s="548"/>
      <c r="D612" s="531">
        <v>9603</v>
      </c>
      <c r="E612" t="s" s="532">
        <v>1975</v>
      </c>
      <c r="F612" s="533"/>
      <c r="G612" s="533"/>
      <c r="H612" s="533"/>
      <c r="I612" s="534"/>
    </row>
    <row r="613" s="99" customFormat="1" ht="14.5" customHeight="1">
      <c r="A613" s="549"/>
      <c r="B613" s="550"/>
      <c r="C613" s="548"/>
      <c r="D613" s="531">
        <v>9604</v>
      </c>
      <c r="E613" t="s" s="532">
        <v>1977</v>
      </c>
      <c r="F613" s="533"/>
      <c r="G613" s="533"/>
      <c r="H613" s="533"/>
      <c r="I613" s="534"/>
    </row>
    <row r="614" s="99" customFormat="1" ht="14.5" customHeight="1">
      <c r="A614" s="549"/>
      <c r="B614" s="550"/>
      <c r="C614" s="548"/>
      <c r="D614" s="531">
        <v>9609</v>
      </c>
      <c r="E614" t="s" s="532">
        <v>1979</v>
      </c>
      <c r="F614" s="533"/>
      <c r="G614" s="533"/>
      <c r="H614" s="533"/>
      <c r="I614" s="534"/>
    </row>
    <row r="615" s="99" customFormat="1" ht="14.5" customHeight="1">
      <c r="A615" s="549"/>
      <c r="B615" s="550"/>
      <c r="C615" s="548"/>
      <c r="D615" s="531">
        <v>9700</v>
      </c>
      <c r="E615" t="s" s="532">
        <v>1981</v>
      </c>
      <c r="F615" s="533"/>
      <c r="G615" s="533"/>
      <c r="H615" s="533"/>
      <c r="I615" s="534"/>
    </row>
    <row r="616" s="99" customFormat="1" ht="14.5" customHeight="1">
      <c r="A616" s="549"/>
      <c r="B616" s="550"/>
      <c r="C616" s="548"/>
      <c r="D616" s="531">
        <v>9810</v>
      </c>
      <c r="E616" t="s" s="532">
        <v>1983</v>
      </c>
      <c r="F616" s="533"/>
      <c r="G616" s="533"/>
      <c r="H616" s="533"/>
      <c r="I616" s="534"/>
    </row>
    <row r="617" s="99" customFormat="1" ht="14.5" customHeight="1">
      <c r="A617" s="549"/>
      <c r="B617" s="550"/>
      <c r="C617" s="548"/>
      <c r="D617" s="531">
        <v>9820</v>
      </c>
      <c r="E617" t="s" s="532">
        <v>1985</v>
      </c>
      <c r="F617" s="533"/>
      <c r="G617" s="533"/>
      <c r="H617" s="533"/>
      <c r="I617" s="534"/>
    </row>
    <row r="618" s="99" customFormat="1" ht="14.5" customHeight="1">
      <c r="A618" s="551"/>
      <c r="B618" s="552"/>
      <c r="C618" s="553"/>
      <c r="D618" s="554">
        <v>9900</v>
      </c>
      <c r="E618" t="s" s="555">
        <v>1987</v>
      </c>
      <c r="F618" s="556"/>
      <c r="G618" s="556"/>
      <c r="H618" s="556"/>
      <c r="I618" s="557"/>
    </row>
  </sheetData>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B1" location="'Novosti'!R1C1" tooltip="" display="Novosti"/>
    <hyperlink ref="C1" location="'Upute'!R1C1" tooltip="" display="Upute"/>
    <hyperlink ref="D1" location="'RefStr'!R1C1" tooltip="" display="RefStr"/>
    <hyperlink ref="E1" location="'PRRAS'!R1C1" tooltip="" display="PR-RAS-NPF"/>
    <hyperlink ref="F1" location="'BIL'!R1C1" tooltip="" display="BIL"/>
    <hyperlink ref="G1" location="'Upute'!R1C1" tooltip="" display="G-PR-IZ-NPF"/>
    <hyperlink ref="H1" location="'Kontrole'!R1C1" tooltip="" display="Kontrole"/>
  </hyperlinks>
  <pageMargins left="0.393701" right="0.393701" top="0.472441" bottom="0.708661" header="0.393701" footer="0.590551"/>
  <pageSetup firstPageNumber="1" fitToHeight="1" fitToWidth="1" scale="82" useFirstPageNumber="0" orientation="portrait"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1:IW112"/>
  <sheetViews>
    <sheetView workbookViewId="0" showGridLines="0" defaultGridColor="1"/>
  </sheetViews>
  <sheetFormatPr defaultColWidth="0" defaultRowHeight="12.5" customHeight="1" outlineLevelRow="0" outlineLevelCol="0"/>
  <cols>
    <col min="1" max="1" width="4.67188" style="558" customWidth="1"/>
    <col min="2" max="2" width="11.8516" style="558" customWidth="1"/>
    <col min="3" max="10" width="11.6719" style="558" customWidth="1"/>
    <col min="11" max="11" width="1.35156" style="558" customWidth="1"/>
    <col min="12" max="256" hidden="1" width="0" style="558" customWidth="1"/>
    <col min="257" max="257" width="0" style="558" customWidth="1"/>
    <col min="258" max="16384" width="0" style="558" customWidth="1"/>
  </cols>
  <sheetData>
    <row r="1" ht="25" customHeight="1">
      <c r="A1" t="s" s="8">
        <v>6</v>
      </c>
      <c r="B1" s="559"/>
      <c r="C1" t="s" s="9">
        <v>19</v>
      </c>
      <c r="D1" t="s" s="9">
        <v>7</v>
      </c>
      <c r="E1" t="s" s="9">
        <v>8</v>
      </c>
      <c r="F1" t="s" s="10">
        <v>9</v>
      </c>
      <c r="G1" t="s" s="9">
        <v>10</v>
      </c>
      <c r="H1" t="s" s="9">
        <v>11</v>
      </c>
      <c r="I1" t="s" s="11">
        <v>13</v>
      </c>
      <c r="J1" s="12"/>
      <c r="K1" s="560"/>
      <c r="L1" t="s" s="74">
        <v>3091</v>
      </c>
      <c r="M1" t="s" s="74">
        <v>3092</v>
      </c>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463"/>
      <c r="DK1" s="463"/>
      <c r="DL1" s="463"/>
      <c r="DM1" s="463"/>
      <c r="DN1" s="463"/>
      <c r="DO1" s="463"/>
      <c r="DP1" s="463"/>
      <c r="DQ1" s="463"/>
      <c r="DR1" s="463"/>
      <c r="DS1" s="463"/>
      <c r="DT1" s="463"/>
      <c r="DU1" s="463"/>
      <c r="DV1" s="463"/>
      <c r="DW1" s="463"/>
      <c r="DX1" s="463"/>
      <c r="DY1" s="463"/>
      <c r="DZ1" s="463"/>
      <c r="EA1" s="463"/>
      <c r="EB1" s="463"/>
      <c r="EC1" s="463"/>
      <c r="ED1" s="463"/>
      <c r="EE1" s="463"/>
      <c r="EF1" s="463"/>
      <c r="EG1" s="463"/>
      <c r="EH1" s="463"/>
      <c r="EI1" s="463"/>
      <c r="EJ1" s="463"/>
      <c r="EK1" s="463"/>
      <c r="EL1" s="463"/>
      <c r="EM1" s="463"/>
      <c r="EN1" s="463"/>
      <c r="EO1" s="463"/>
      <c r="EP1" s="463"/>
      <c r="EQ1" s="463"/>
      <c r="ER1" s="463"/>
      <c r="ES1" s="463"/>
      <c r="ET1" s="463"/>
      <c r="EU1" s="463"/>
      <c r="EV1" s="463"/>
      <c r="EW1" s="463"/>
      <c r="EX1" s="463"/>
      <c r="EY1" s="463"/>
      <c r="EZ1" s="463"/>
      <c r="FA1" s="463"/>
      <c r="FB1" s="463"/>
      <c r="FC1" s="463"/>
      <c r="FD1" s="463"/>
      <c r="FE1" s="463"/>
      <c r="FF1" s="463"/>
      <c r="FG1" s="463"/>
      <c r="FH1" s="463"/>
      <c r="FI1" s="463"/>
      <c r="FJ1" s="463"/>
      <c r="FK1" s="463"/>
      <c r="FL1" s="463"/>
      <c r="FM1" s="463"/>
      <c r="FN1" s="463"/>
      <c r="FO1" s="463"/>
      <c r="FP1" s="463"/>
      <c r="FQ1" s="463"/>
      <c r="FR1" s="463"/>
      <c r="FS1" s="463"/>
      <c r="FT1" s="463"/>
      <c r="FU1" s="463"/>
      <c r="FV1" s="463"/>
      <c r="FW1" s="463"/>
      <c r="FX1" s="463"/>
      <c r="FY1" s="463"/>
      <c r="FZ1" s="463"/>
      <c r="GA1" s="463"/>
      <c r="GB1" s="463"/>
      <c r="GC1" s="463"/>
      <c r="GD1" s="463"/>
      <c r="GE1" s="463"/>
      <c r="GF1" s="463"/>
      <c r="GG1" s="463"/>
      <c r="GH1" s="463"/>
      <c r="GI1" s="463"/>
      <c r="GJ1" s="463"/>
      <c r="GK1" s="463"/>
      <c r="GL1" s="463"/>
      <c r="GM1" s="463"/>
      <c r="GN1" s="463"/>
      <c r="GO1" s="463"/>
      <c r="GP1" s="463"/>
      <c r="GQ1" s="463"/>
      <c r="GR1" s="463"/>
      <c r="GS1" s="463"/>
      <c r="GT1" s="463"/>
      <c r="GU1" s="463"/>
      <c r="GV1" s="463"/>
      <c r="GW1" s="463"/>
      <c r="GX1" s="463"/>
      <c r="GY1" s="463"/>
      <c r="GZ1" s="463"/>
      <c r="HA1" s="463"/>
      <c r="HB1" s="463"/>
      <c r="HC1" s="463"/>
      <c r="HD1" s="463"/>
      <c r="HE1" s="463"/>
      <c r="HF1" s="463"/>
      <c r="HG1" s="463"/>
      <c r="HH1" s="463"/>
      <c r="HI1" s="463"/>
      <c r="HJ1" s="463"/>
      <c r="HK1" s="463"/>
      <c r="HL1" s="463"/>
      <c r="HM1" s="463"/>
      <c r="HN1" s="463"/>
      <c r="HO1" s="463"/>
      <c r="HP1" s="463"/>
      <c r="HQ1" s="463"/>
      <c r="HR1" s="463"/>
      <c r="HS1" s="463"/>
      <c r="HT1" s="463"/>
      <c r="HU1" s="463"/>
      <c r="HV1" s="463"/>
      <c r="HW1" s="463"/>
      <c r="HX1" s="463"/>
      <c r="HY1" s="463"/>
      <c r="HZ1" s="463"/>
      <c r="IA1" s="463"/>
      <c r="IB1" s="463"/>
      <c r="IC1" s="463"/>
      <c r="ID1" s="463"/>
      <c r="IE1" s="463"/>
      <c r="IF1" s="463"/>
      <c r="IG1" s="463"/>
      <c r="IH1" s="463"/>
      <c r="II1" s="463"/>
      <c r="IJ1" s="463"/>
      <c r="IK1" s="463"/>
      <c r="IL1" s="463"/>
      <c r="IM1" s="463"/>
      <c r="IN1" s="463"/>
      <c r="IO1" s="463"/>
      <c r="IP1" s="463"/>
      <c r="IQ1" s="463"/>
      <c r="IR1" s="463"/>
      <c r="IS1" s="463"/>
      <c r="IT1" s="463"/>
      <c r="IU1" s="463"/>
      <c r="IV1" s="463"/>
      <c r="IW1" s="231"/>
    </row>
    <row r="2" ht="30.75" customHeight="1">
      <c r="A2" t="s" s="561">
        <v>3093</v>
      </c>
      <c r="B2" t="s" s="561">
        <v>3094</v>
      </c>
      <c r="C2" t="s" s="562">
        <v>3095</v>
      </c>
      <c r="D2" s="563"/>
      <c r="E2" s="563"/>
      <c r="F2" s="563"/>
      <c r="G2" s="563"/>
      <c r="H2" s="563"/>
      <c r="I2" s="563"/>
      <c r="J2" s="564"/>
      <c r="K2" s="474"/>
      <c r="L2" s="84">
        <f>SUM(L4:L112)</f>
        <v>0</v>
      </c>
      <c r="M2" s="36">
        <f>SUM(M4:M112)</f>
      </c>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237"/>
    </row>
    <row r="3" ht="20.15" customHeight="1">
      <c r="A3" t="s" s="565">
        <v>3096</v>
      </c>
      <c r="B3" s="566"/>
      <c r="C3" s="566"/>
      <c r="D3" s="566"/>
      <c r="E3" s="566"/>
      <c r="F3" s="566"/>
      <c r="G3" s="566"/>
      <c r="H3" s="566"/>
      <c r="I3" s="566"/>
      <c r="J3" s="475"/>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237"/>
    </row>
    <row r="4" ht="50.25" customHeight="1">
      <c r="A4" s="567">
        <v>1</v>
      </c>
      <c r="B4" t="s" s="568">
        <f>IF(L4=1,"Pogreška",IF(M4=1,"Upozorenje","Ispravna"))</f>
        <v>3097</v>
      </c>
      <c r="C4" t="s" s="569">
        <v>3098</v>
      </c>
      <c r="D4" s="570"/>
      <c r="E4" s="570"/>
      <c r="F4" s="570"/>
      <c r="G4" s="570"/>
      <c r="H4" s="570"/>
      <c r="I4" s="570"/>
      <c r="J4" s="570"/>
      <c r="K4" s="474"/>
      <c r="L4" s="84">
        <f>IF(OR('RefStr'!C7="",'RefStr'!C9="",'RefStr'!E9="",'RefStr'!C11="",'RefStr'!C15="",'RefStr'!J15="",'RefStr'!J17="",'RefStr'!C17="",'RefStr'!J9="",'RefStr'!J13="",'RefStr'!J19="",AND('RefStr'!C15&lt;&gt;"",INT(VALUE('RefStr'!C15))&lt;&gt;0,'RefStr'!J11=""),AND('RefStr'!C15&lt;&gt;"",INT(VALUE('RefStr'!C15))=0,'RefStr'!J11&lt;&gt;"")),1,0)</f>
        <v>0</v>
      </c>
      <c r="M4" s="84">
        <v>0</v>
      </c>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237"/>
    </row>
    <row r="5" ht="40" customHeight="1">
      <c r="A5" s="571">
        <f>INT(A4)+1</f>
        <v>2</v>
      </c>
      <c r="B5" t="s" s="568">
        <f>IF(L5=1,"Pogreška",IF(M5=1,"Upozorenje","Ispravna"))</f>
        <v>3097</v>
      </c>
      <c r="C5" t="s" s="569">
        <v>3099</v>
      </c>
      <c r="D5" s="570"/>
      <c r="E5" s="570"/>
      <c r="F5" s="570"/>
      <c r="G5" s="570"/>
      <c r="H5" s="570"/>
      <c r="I5" s="570"/>
      <c r="J5" s="570"/>
      <c r="K5" s="474"/>
      <c r="L5" s="84">
        <f>MAX(N5:P5)</f>
        <v>0</v>
      </c>
      <c r="M5" s="84">
        <f>IF(LEN('RefStr'!C13)&lt;&gt;21,1,0)</f>
        <v>0</v>
      </c>
      <c r="N5" s="84">
        <f>IF(AND(LEN('RefStr'!C13)&gt;0,LEN('RefStr'!C13)&lt;&gt;21),1,0)</f>
        <v>0</v>
      </c>
      <c r="O5" s="84">
        <f>IF(AND(LEN('RefStr'!C13)&gt;0,UPPER(MID('RefStr'!C13,1,2))&lt;&gt;"HR"),1,0)</f>
        <v>0</v>
      </c>
      <c r="P5" s="84">
        <f>IF(AND(LEN('RefStr'!C13)&gt;0,ISERROR(INT(VALUE(MID('RefStr'!C13,3,19))))),1,0)</f>
        <v>0</v>
      </c>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237"/>
    </row>
    <row r="6" ht="42" customHeight="1">
      <c r="A6" s="571">
        <f>INT(A5)+1</f>
        <v>3</v>
      </c>
      <c r="B6" t="s" s="568">
        <f>IF(L6=1,"Pogreška",IF(M6=1,"Upozorenje","Ispravna"))</f>
        <v>3097</v>
      </c>
      <c r="C6" t="s" s="569">
        <v>3100</v>
      </c>
      <c r="D6" s="570"/>
      <c r="E6" s="570"/>
      <c r="F6" s="570"/>
      <c r="G6" s="570"/>
      <c r="H6" s="570"/>
      <c r="I6" s="570"/>
      <c r="J6" s="570"/>
      <c r="K6" s="474"/>
      <c r="L6" s="84">
        <f>MAX(N6:P6)</f>
        <v>0</v>
      </c>
      <c r="M6" s="84">
        <v>0</v>
      </c>
      <c r="N6" s="84">
        <f>IF(AND(INT(VALUE('RefStr'!C15))=0,INT(VALUE('RefStr'!J11))&lt;&gt;0),1,0)</f>
        <v>0</v>
      </c>
      <c r="O6" s="84">
        <f>IF(AND(INT(VALUE('RefStr'!C15))&lt;&gt;0,INT(VALUE('RefStr'!J11))=0),1,0)</f>
        <v>0</v>
      </c>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237"/>
    </row>
    <row r="7" ht="76.5" customHeight="1">
      <c r="A7" s="571">
        <f>INT(A6)+1</f>
        <v>4</v>
      </c>
      <c r="B7" s="572">
        <f>IF(L7=1,"Pogreška",IF(M7=1,"Upozorenje","Ispravna"))</f>
      </c>
      <c r="C7" t="s" s="573">
        <v>3101</v>
      </c>
      <c r="D7" s="574"/>
      <c r="E7" s="574"/>
      <c r="F7" s="574"/>
      <c r="G7" s="574"/>
      <c r="H7" s="574"/>
      <c r="I7" s="574"/>
      <c r="J7" s="575"/>
      <c r="K7" s="474"/>
      <c r="L7" s="84">
        <f>P7</f>
        <v>0</v>
      </c>
      <c r="M7" s="36">
        <f>Q7</f>
      </c>
      <c r="N7" s="81">
        <f>IF('RefStr'!J15&lt;&gt;"",DATE(INT(MID('RefStr'!J15,1,4)),1,1),"")</f>
        <v>44197</v>
      </c>
      <c r="O7" s="81">
        <f>IF('RefStr'!J15&lt;&gt;"",IF(OR(RIGHT('RefStr'!J15,2)="03",RIGHT('RefStr'!J15,2)="12"),DATE(INT(MID('RefStr'!J15,1,4)),INT(RIGHT('RefStr'!J15,2)),31),DATE(INT(MID('RefStr'!J15,1,4)),INT(RIGHT('RefStr'!J15,2)),30)),"")</f>
        <v>44561</v>
      </c>
      <c r="P7" s="84">
        <f>IF(OR('RefStr'!E5&gt;='RefStr'!G5,'RefStr'!E5="",'RefStr'!G5="",'RefStr'!E5&lt;N7,'RefStr'!G5&gt;O7),1,0)</f>
        <v>0</v>
      </c>
      <c r="Q7" s="36">
        <f>IF(OR(INT('RefStr'!E5)&lt;&gt;N7,INT('RefStr'!G5)&lt;&gt;O7),1,0)</f>
      </c>
      <c r="R7" s="36"/>
      <c r="S7" s="36"/>
      <c r="T7" s="36"/>
      <c r="U7" s="36"/>
      <c r="V7" s="36"/>
      <c r="W7" t="s" s="80">
        <v>3102</v>
      </c>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c r="IW7" s="237"/>
    </row>
    <row r="8" ht="40" customHeight="1">
      <c r="A8" s="571">
        <f>INT(A7)+1</f>
        <v>5</v>
      </c>
      <c r="B8" t="s" s="568">
        <f>IF(L8=1,"Pogreška",IF(M8=1,"Upozorenje","Ispravna"))</f>
        <v>3097</v>
      </c>
      <c r="C8" t="s" s="569">
        <v>3103</v>
      </c>
      <c r="D8" s="570"/>
      <c r="E8" s="570"/>
      <c r="F8" s="570"/>
      <c r="G8" s="570"/>
      <c r="H8" s="570"/>
      <c r="I8" s="570"/>
      <c r="J8" s="570"/>
      <c r="K8" s="474"/>
      <c r="L8" s="84">
        <f>IF(OR('RefStr'!D39="",'RefStr'!D43="",'RefStr'!D45=""),1,0)</f>
        <v>0</v>
      </c>
      <c r="M8" s="84">
        <v>0</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c r="IW8" s="237"/>
    </row>
    <row r="9" ht="99" customHeight="1">
      <c r="A9" s="571">
        <f>INT(A8)+1</f>
        <v>6</v>
      </c>
      <c r="B9" t="s" s="568">
        <f>IF(L9=1,"Pogreška",IF(M9=1,"Upozorenje","Ispravna"))</f>
        <v>3097</v>
      </c>
      <c r="C9" t="s" s="576">
        <v>3104</v>
      </c>
      <c r="D9" s="570"/>
      <c r="E9" s="570"/>
      <c r="F9" s="570"/>
      <c r="G9" s="570"/>
      <c r="H9" s="570"/>
      <c r="I9" s="570"/>
      <c r="J9" s="570"/>
      <c r="K9" s="474"/>
      <c r="L9" s="577">
        <f>MAX(N9:O9)</f>
        <v>0</v>
      </c>
      <c r="M9" s="84">
        <v>0</v>
      </c>
      <c r="N9" s="577">
        <f>IF(MID(P9,3,1)&lt;&gt;".",1,0)</f>
        <v>0</v>
      </c>
      <c r="O9" s="577">
        <f>IF(MID(P9,7,1)&lt;&gt;",",1,0)</f>
        <v>0</v>
      </c>
      <c r="P9" t="s" s="578">
        <v>3105</v>
      </c>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c r="IW9" s="237"/>
    </row>
    <row r="10" ht="108.75" customHeight="1">
      <c r="A10" s="571">
        <f>INT(A9)+1</f>
        <v>7</v>
      </c>
      <c r="B10" t="s" s="568">
        <f>IF(L10=1,"Pogreška",IF(M10=1,"Upozorenje","Ispravna"))</f>
        <v>3097</v>
      </c>
      <c r="C10" t="s" s="576">
        <v>3106</v>
      </c>
      <c r="D10" s="570"/>
      <c r="E10" s="570"/>
      <c r="F10" s="570"/>
      <c r="G10" s="570"/>
      <c r="H10" s="570"/>
      <c r="I10" s="570"/>
      <c r="J10" s="570"/>
      <c r="K10" s="474"/>
      <c r="L10" s="84">
        <f>MAX(N10:O10)</f>
        <v>0</v>
      </c>
      <c r="M10" s="84">
        <v>0</v>
      </c>
      <c r="N10" s="84">
        <f>IF(ISERROR(R10),0,1)</f>
        <v>0</v>
      </c>
      <c r="O10" s="577">
        <f>IF(ISERROR(Q10),0,1)</f>
        <v>0</v>
      </c>
      <c r="P10" t="s" s="578">
        <v>3107</v>
      </c>
      <c r="Q10" s="107">
        <f>FIND(".XLSX",UPPER(P10),1)</f>
      </c>
      <c r="R10" s="36">
        <f>FIND(".XLSM",UPPER(P10),1)</f>
      </c>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c r="IW10" s="237"/>
    </row>
    <row r="11" ht="75" customHeight="1">
      <c r="A11" s="571">
        <f>INT(A10)+1</f>
        <v>8</v>
      </c>
      <c r="B11" t="s" s="568">
        <f>IF(L11=1,"Pogreška",IF(M11=1,"Upozorenje","Ispravna"))</f>
        <v>3097</v>
      </c>
      <c r="C11" t="s" s="569">
        <v>3108</v>
      </c>
      <c r="D11" s="570"/>
      <c r="E11" s="570"/>
      <c r="F11" s="570"/>
      <c r="G11" s="570"/>
      <c r="H11" s="570"/>
      <c r="I11" s="570"/>
      <c r="J11" s="570"/>
      <c r="K11" s="474"/>
      <c r="L11" s="84">
        <f>IF(OR('RefStr'!N5&gt;'RefStr'!N4,'RefStr'!O5&gt;'RefStr'!O4,'RefStr'!P5&gt;'RefStr'!P4),1,0)</f>
        <v>0</v>
      </c>
      <c r="M11" s="84">
        <f>IF(OR('RefStr'!N5&lt;'RefStr'!N4,'RefStr'!O5&lt;'RefStr'!O4,'RefStr'!P5&lt;'RefStr'!P4),1,0)</f>
        <v>0</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237"/>
    </row>
    <row r="12" ht="50.15" customHeight="1">
      <c r="A12" s="579">
        <f>INT(A11)+1</f>
        <v>9</v>
      </c>
      <c r="B12" t="s" s="568">
        <f>IF(L12=1,"Pogreška",IF(M12=1,"Upozorenje","Ispravna"))</f>
        <v>3097</v>
      </c>
      <c r="C12" t="s" s="569">
        <v>3109</v>
      </c>
      <c r="D12" s="570"/>
      <c r="E12" s="570"/>
      <c r="F12" s="570"/>
      <c r="G12" s="570"/>
      <c r="H12" s="570"/>
      <c r="I12" s="570"/>
      <c r="J12" s="570"/>
      <c r="K12" s="474"/>
      <c r="L12" s="84">
        <f>IF(ISERROR('RefStr'!I21),1,0)</f>
        <v>0</v>
      </c>
      <c r="M12" s="84">
        <f>IF('RefStr'!I21=0,1,0)</f>
        <v>0</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c r="IW12" s="237"/>
    </row>
    <row r="13" ht="20.15" customHeight="1">
      <c r="A13" t="s" s="580">
        <v>3110</v>
      </c>
      <c r="B13" s="581"/>
      <c r="C13" s="581"/>
      <c r="D13" s="581"/>
      <c r="E13" s="581"/>
      <c r="F13" s="581"/>
      <c r="G13" s="581"/>
      <c r="H13" s="581"/>
      <c r="I13" s="581"/>
      <c r="J13" s="582"/>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c r="IW13" s="237"/>
    </row>
    <row r="14" ht="30" customHeight="1">
      <c r="A14" s="567">
        <f>INT(A12)+1</f>
        <v>10</v>
      </c>
      <c r="B14" t="s" s="568">
        <f>IF(L14=1,"Pogreška",IF(M14=1,"Upozorenje","Ispravna"))</f>
        <v>3097</v>
      </c>
      <c r="C14" t="s" s="569">
        <v>3111</v>
      </c>
      <c r="D14" s="570"/>
      <c r="E14" s="570"/>
      <c r="F14" s="570"/>
      <c r="G14" s="570"/>
      <c r="H14" s="570"/>
      <c r="I14" s="570"/>
      <c r="J14" s="570"/>
      <c r="K14" s="474"/>
      <c r="L14" s="583">
        <f>IF(OR('PRRAS'!J170*'PRRAS'!J171&lt;&gt;0,'PRRAS'!K170*'PRRAS'!K171&lt;&gt;0),1,0)</f>
        <v>0</v>
      </c>
      <c r="M14" s="84">
        <v>0</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c r="IW14" s="237"/>
    </row>
    <row r="15" ht="30" customHeight="1">
      <c r="A15" s="571">
        <f>INT(A14)+1</f>
        <v>11</v>
      </c>
      <c r="B15" t="s" s="568">
        <f>IF(L15=1,"Pogreška",IF(M15=1,"Upozorenje","Ispravna"))</f>
        <v>3097</v>
      </c>
      <c r="C15" t="s" s="573">
        <v>3112</v>
      </c>
      <c r="D15" s="574"/>
      <c r="E15" s="574"/>
      <c r="F15" s="574"/>
      <c r="G15" s="574"/>
      <c r="H15" s="574"/>
      <c r="I15" s="574"/>
      <c r="J15" s="575"/>
      <c r="K15" s="584"/>
      <c r="L15" s="583">
        <f>IF(MIN('PRRAS'!J19:K69,'PRRAS'!J73:K174,'PRRAS'!J176:K183,'PRRAS'!J186:K191,'PRRAS'!J193:K194)&lt;0,1,0)</f>
        <v>0</v>
      </c>
      <c r="M15" s="84">
        <v>0</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c r="IW15" s="237"/>
    </row>
    <row r="16" ht="50.15" customHeight="1">
      <c r="A16" s="571">
        <f>INT(A15)+1</f>
        <v>12</v>
      </c>
      <c r="B16" t="s" s="568">
        <f>IF(L16=1,"Pogreška",IF(M16=1,"Upozorenje","Ispravna"))</f>
        <v>3097</v>
      </c>
      <c r="C16" t="s" s="585">
        <v>3113</v>
      </c>
      <c r="D16" s="574"/>
      <c r="E16" s="574"/>
      <c r="F16" s="574"/>
      <c r="G16" s="574"/>
      <c r="H16" s="574"/>
      <c r="I16" s="574"/>
      <c r="J16" s="575"/>
      <c r="K16" s="584"/>
      <c r="L16" s="583">
        <f>MAX(N16:Q16)</f>
        <v>0</v>
      </c>
      <c r="M16" s="84">
        <f>IF(OR('PRRAS'!J182&gt;500,'PRRAS'!K182&gt;500),1,0)</f>
        <v>0</v>
      </c>
      <c r="N16" s="84">
        <f>IF(AND('PRRAS'!J182+'PRRAS'!J183&lt;&gt;0,'PRRAS'!J182*'PRRAS'!J183=0),1,0)</f>
        <v>0</v>
      </c>
      <c r="O16" s="84">
        <f>IF(AND('PRRAS'!K182+'PRRAS'!K183&lt;&gt;0,'PRRAS'!K182*'PRRAS'!K183=0),1,0)</f>
        <v>0</v>
      </c>
      <c r="P16" s="84">
        <f>IF('PRRAS'!J182&gt;'PRRAS'!J183,1,0)</f>
        <v>0</v>
      </c>
      <c r="Q16" s="84">
        <f>IF('PRRAS'!K182&gt;'PRRAS'!K183,1,0)</f>
        <v>0</v>
      </c>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237"/>
    </row>
    <row r="17" ht="68.25" customHeight="1">
      <c r="A17" s="571">
        <f>INT(A16)+1</f>
        <v>13</v>
      </c>
      <c r="B17" t="s" s="568">
        <f>IF(L17=1,"Pogreška",IF(M17=1,"Upozorenje","Ispravna"))</f>
        <v>3097</v>
      </c>
      <c r="C17" t="s" s="569">
        <v>3114</v>
      </c>
      <c r="D17" s="570"/>
      <c r="E17" s="570"/>
      <c r="F17" s="570"/>
      <c r="G17" s="570"/>
      <c r="H17" s="570"/>
      <c r="I17" s="570"/>
      <c r="J17" s="570"/>
      <c r="K17" s="474"/>
      <c r="L17" s="583">
        <f>IF('PraviPod707'!G37&lt;&gt;0,1,0)</f>
        <v>0</v>
      </c>
      <c r="M17" s="84">
        <v>0</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c r="IW17" s="237"/>
    </row>
    <row r="18" ht="40" customHeight="1">
      <c r="A18" s="571">
        <f>INT(A17)+1</f>
        <v>14</v>
      </c>
      <c r="B18" t="s" s="568">
        <f>IF(L18=1,"Pogreška",IF(M18=1,"Upozorenje","Ispravna"))</f>
        <v>3097</v>
      </c>
      <c r="C18" t="s" s="569">
        <v>3115</v>
      </c>
      <c r="D18" s="570"/>
      <c r="E18" s="570"/>
      <c r="F18" s="570"/>
      <c r="G18" s="570"/>
      <c r="H18" s="570"/>
      <c r="I18" s="570"/>
      <c r="J18" s="570"/>
      <c r="K18" s="474"/>
      <c r="L18" s="583">
        <f>IF(AND('PraviPod707'!G29="12",'PRRAS'!J179&lt;&gt;'PRRAS'!K176,MAX('PRRAS'!J19:J194)&lt;&gt;0),1,0)</f>
        <v>0</v>
      </c>
      <c r="M18" s="84">
        <v>0</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c r="IW18" s="237"/>
    </row>
    <row r="19" ht="40" customHeight="1">
      <c r="A19" s="571">
        <f>INT(A18)+1</f>
        <v>15</v>
      </c>
      <c r="B19" t="s" s="568">
        <f>IF(L19=1,"Pogreška",IF(M19=1,"Upozorenje","Ispravna"))</f>
        <v>3097</v>
      </c>
      <c r="C19" t="s" s="569">
        <v>3116</v>
      </c>
      <c r="D19" s="570"/>
      <c r="E19" s="570"/>
      <c r="F19" s="570"/>
      <c r="G19" s="570"/>
      <c r="H19" s="570"/>
      <c r="I19" s="570"/>
      <c r="J19" s="570"/>
      <c r="K19" s="474"/>
      <c r="L19" s="583">
        <f>MAX(O19:R19)</f>
        <v>0</v>
      </c>
      <c r="M19" s="84">
        <v>0</v>
      </c>
      <c r="N19" s="36"/>
      <c r="O19" s="84">
        <f>IF(AND('PraviPod707'!G29="12",ABS('PRRAS'!J173-'BIL'!J218)&gt;1,MAX('PRRAS'!J19:K194)&gt;0),1,0)</f>
        <v>0</v>
      </c>
      <c r="P19" s="84">
        <f>IF(AND('PraviPod707'!G29="12",ABS('PRRAS'!K173-'BIL'!K218)&gt;1),1,0)</f>
        <v>0</v>
      </c>
      <c r="Q19" s="84">
        <f>IF(AND('PraviPod707'!G29="12",ABS('PRRAS'!J174-'BIL'!J219)&gt;1,MAX('PRRAS'!J19:K194)&gt;0),1,0)</f>
        <v>0</v>
      </c>
      <c r="R19" s="84">
        <f>IF(AND('PraviPod707'!G29="12",ABS('PRRAS'!K174-'BIL'!K219)&gt;1),1,0)</f>
        <v>0</v>
      </c>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c r="IW19" s="237"/>
    </row>
    <row r="20" ht="50.15" customHeight="1">
      <c r="A20" s="571">
        <f>INT(A19)+1</f>
        <v>16</v>
      </c>
      <c r="B20" t="s" s="568">
        <f>IF(L20=1,"Pogreška",IF(M20=1,"Upozorenje","Ispravna"))</f>
        <v>3097</v>
      </c>
      <c r="C20" t="s" s="569">
        <v>3117</v>
      </c>
      <c r="D20" s="570"/>
      <c r="E20" s="570"/>
      <c r="F20" s="570"/>
      <c r="G20" s="570"/>
      <c r="H20" s="570"/>
      <c r="I20" s="570"/>
      <c r="J20" s="570"/>
      <c r="K20" s="474"/>
      <c r="L20" s="583">
        <f>MAX(O20:P20)</f>
        <v>0</v>
      </c>
      <c r="M20" s="84">
        <v>0</v>
      </c>
      <c r="N20" s="36"/>
      <c r="O20" s="84">
        <f>IF(AND('PraviPod707'!G29="12",ABS('PRRAS'!J179-'BIL'!J93)&gt;1,MAX('PRRAS'!J19:K194)&gt;0),1,0)</f>
        <v>0</v>
      </c>
      <c r="P20" s="84">
        <f>IF(AND('PraviPod707'!G29="12",ABS('PRRAS'!K179-'BIL'!K93)&gt;1),1,0)</f>
        <v>0</v>
      </c>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237"/>
    </row>
    <row r="21" ht="40" customHeight="1">
      <c r="A21" s="571">
        <f>INT(A20)+1</f>
        <v>17</v>
      </c>
      <c r="B21" t="s" s="568">
        <f>IF(L21=1,"Pogreška",IF(M21=1,"Upozorenje","Ispravna"))</f>
        <v>3097</v>
      </c>
      <c r="C21" t="s" s="569">
        <v>3118</v>
      </c>
      <c r="D21" s="570"/>
      <c r="E21" s="570"/>
      <c r="F21" s="570"/>
      <c r="G21" s="570"/>
      <c r="H21" s="570"/>
      <c r="I21" s="570"/>
      <c r="J21" s="570"/>
      <c r="K21" s="474"/>
      <c r="L21" s="84">
        <v>0</v>
      </c>
      <c r="M21" s="583">
        <f>IF(OR('PRRAS'!J180&gt;1000,'PRRAS'!K180&gt;1000,'PRRAS'!J181&gt;1000,'PRRAS'!K181&gt;1000),1,0)</f>
        <v>0</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237"/>
    </row>
    <row r="22" ht="50.15" customHeight="1">
      <c r="A22" s="579">
        <f>INT(A21)+1</f>
        <v>18</v>
      </c>
      <c r="B22" t="s" s="568">
        <f>IF(L22=1,"Pogreška",IF(M22=1,"Upozorenje","Ispravna"))</f>
        <v>3097</v>
      </c>
      <c r="C22" t="s" s="569">
        <v>3119</v>
      </c>
      <c r="D22" s="570"/>
      <c r="E22" s="570"/>
      <c r="F22" s="570"/>
      <c r="G22" s="570"/>
      <c r="H22" s="570"/>
      <c r="I22" s="570"/>
      <c r="J22" s="570"/>
      <c r="K22" s="584"/>
      <c r="L22" s="84">
        <v>0</v>
      </c>
      <c r="M22" s="583">
        <f>IF(OR(N22&lt;&gt;P22,O22&lt;&gt;Q22),1,0)</f>
        <v>0</v>
      </c>
      <c r="N22" s="84">
        <f>IF(AND('PRRAS'!K181=0,'PRRAS'!K180=0),0,1)</f>
        <v>1</v>
      </c>
      <c r="O22" s="84">
        <f>IF(AND('PRRAS'!J181=0,'PRRAS'!J180=0),0,1)</f>
        <v>1</v>
      </c>
      <c r="P22" s="84">
        <f>IF('PRRAS'!K74=0,0,1)</f>
        <v>1</v>
      </c>
      <c r="Q22" s="84">
        <f>IF('PRRAS'!J74=0,0,1)</f>
        <v>1</v>
      </c>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c r="IW22" s="237"/>
    </row>
    <row r="23" ht="20.15" customHeight="1">
      <c r="A23" t="s" s="580">
        <v>3120</v>
      </c>
      <c r="B23" s="581"/>
      <c r="C23" s="581"/>
      <c r="D23" s="581"/>
      <c r="E23" s="581"/>
      <c r="F23" s="581"/>
      <c r="G23" s="581"/>
      <c r="H23" s="581"/>
      <c r="I23" s="581"/>
      <c r="J23" s="582"/>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c r="IW23" s="237"/>
    </row>
    <row r="24" ht="31.5" customHeight="1">
      <c r="A24" s="567">
        <f>INT(A22)+1</f>
        <v>19</v>
      </c>
      <c r="B24" t="s" s="568">
        <f>IF(L24=1,"Pogreška",IF(M24=1,"Upozorenje","Ispravna"))</f>
        <v>3097</v>
      </c>
      <c r="C24" t="s" s="573">
        <v>3121</v>
      </c>
      <c r="D24" s="574"/>
      <c r="E24" s="574"/>
      <c r="F24" s="574"/>
      <c r="G24" s="574"/>
      <c r="H24" s="574"/>
      <c r="I24" s="574"/>
      <c r="J24" s="575"/>
      <c r="K24" s="584"/>
      <c r="L24" s="583">
        <f>MAX(N24:O24)</f>
        <v>0</v>
      </c>
      <c r="M24" s="84">
        <v>0</v>
      </c>
      <c r="N24" s="84">
        <f>IF(ABS('BIL'!J19-'BIL'!J164)&gt;1,1,0)</f>
        <v>0</v>
      </c>
      <c r="O24" s="84">
        <f>IF(ABS('BIL'!K19-'BIL'!K164)&gt;1,1,0)</f>
        <v>0</v>
      </c>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c r="IW24" s="237"/>
    </row>
    <row r="25" ht="36" customHeight="1">
      <c r="A25" s="571">
        <f>INT(A24)+1</f>
        <v>20</v>
      </c>
      <c r="B25" t="s" s="568">
        <f>IF(L25=1,"Pogreška",IF(M25=1,"Upozorenje","Ispravna"))</f>
        <v>3097</v>
      </c>
      <c r="C25" t="s" s="573">
        <v>3122</v>
      </c>
      <c r="D25" s="574"/>
      <c r="E25" s="574"/>
      <c r="F25" s="574"/>
      <c r="G25" s="574"/>
      <c r="H25" s="574"/>
      <c r="I25" s="574"/>
      <c r="J25" s="575"/>
      <c r="K25" s="584"/>
      <c r="L25" s="583">
        <f>IF(OR('BIL'!J218*'BIL'!J219&lt;&gt;0,'BIL'!K218*'BIL'!K219&lt;&gt;0),1,0)</f>
        <v>0</v>
      </c>
      <c r="M25" s="84">
        <v>0</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c r="IW25" s="237"/>
    </row>
    <row r="26" ht="66" customHeight="1">
      <c r="A26" s="571">
        <f>INT(A25)+1</f>
        <v>21</v>
      </c>
      <c r="B26" t="s" s="568">
        <f>IF(L26=1,"Pogreška",IF(M26=1,"Upozorenje","Ispravna"))</f>
        <v>3097</v>
      </c>
      <c r="C26" t="s" s="569">
        <v>3114</v>
      </c>
      <c r="D26" s="570"/>
      <c r="E26" s="570"/>
      <c r="F26" s="570"/>
      <c r="G26" s="570"/>
      <c r="H26" s="570"/>
      <c r="I26" s="570"/>
      <c r="J26" s="570"/>
      <c r="K26" s="474"/>
      <c r="L26" s="583">
        <f>IF('PraviPod708'!G47&lt;&gt;0,1,0)</f>
        <v>0</v>
      </c>
      <c r="M26" s="84">
        <v>0</v>
      </c>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c r="IW26" s="237"/>
    </row>
    <row r="27" ht="30" customHeight="1">
      <c r="A27" s="579">
        <f>INT(A26)+1</f>
        <v>22</v>
      </c>
      <c r="B27" t="s" s="568">
        <f>IF(L27=1,"Pogreška",IF(M27=1,"Upozorenje","Ispravna"))</f>
        <v>3097</v>
      </c>
      <c r="C27" t="s" s="573">
        <v>3123</v>
      </c>
      <c r="D27" s="574"/>
      <c r="E27" s="574"/>
      <c r="F27" s="574"/>
      <c r="G27" s="574"/>
      <c r="H27" s="574"/>
      <c r="I27" s="574"/>
      <c r="J27" s="575"/>
      <c r="K27" s="584"/>
      <c r="L27" s="583">
        <f>IF(MIN('BIL'!J19:K162,'BIL'!J164:K213,'BIL'!J215:K219,'BIL'!J221:K222)&lt;0,1,0)</f>
        <v>0</v>
      </c>
      <c r="M27" s="84">
        <v>0</v>
      </c>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c r="IW27" s="237"/>
    </row>
    <row r="28" ht="20.15" customHeight="1">
      <c r="A28" t="s" s="586">
        <v>3124</v>
      </c>
      <c r="B28" s="582"/>
      <c r="C28" s="582"/>
      <c r="D28" s="582"/>
      <c r="E28" s="582"/>
      <c r="F28" s="582"/>
      <c r="G28" s="582"/>
      <c r="H28" s="582"/>
      <c r="I28" s="582"/>
      <c r="J28" s="587"/>
      <c r="K28" s="474"/>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c r="IW28" s="237"/>
    </row>
    <row r="29" ht="76.5" customHeight="1">
      <c r="A29" s="567">
        <f>INT(A27)+1</f>
        <v>23</v>
      </c>
      <c r="B29" t="s" s="568">
        <f>IF(L29=1,"Pogreška",IF(M29=1,"Upozorenje","Ispravna"))</f>
        <v>3097</v>
      </c>
      <c r="C29" t="s" s="569">
        <v>3125</v>
      </c>
      <c r="D29" s="570"/>
      <c r="E29" s="570"/>
      <c r="F29" s="570"/>
      <c r="G29" s="570"/>
      <c r="H29" s="570"/>
      <c r="I29" s="570"/>
      <c r="J29" s="570"/>
      <c r="K29" s="474"/>
      <c r="L29" s="583">
        <f>IF('GPRIZNPF'!J33&gt;=230000,1,0)</f>
        <v>0</v>
      </c>
      <c r="M29" s="583">
        <f>IF('GPRIZNPF'!K33&gt;=230000,1,0)</f>
        <v>0</v>
      </c>
      <c r="N29" s="78"/>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c r="IW29" s="237"/>
    </row>
    <row r="30" ht="29.25" customHeight="1">
      <c r="A30" s="571">
        <f>INT(A29)+1</f>
        <v>24</v>
      </c>
      <c r="B30" t="s" s="568">
        <f>IF(L30=1,"Pogreška",IF(M30=1,"Upozorenje","Ispravna"))</f>
        <v>3097</v>
      </c>
      <c r="C30" t="s" s="569">
        <v>3126</v>
      </c>
      <c r="D30" s="570"/>
      <c r="E30" s="570"/>
      <c r="F30" s="570"/>
      <c r="G30" s="570"/>
      <c r="H30" s="570"/>
      <c r="I30" s="570"/>
      <c r="J30" s="570"/>
      <c r="K30" s="474"/>
      <c r="L30" s="583">
        <f>IF(N30&lt;0,1,0)</f>
        <v>0</v>
      </c>
      <c r="M30" s="84">
        <v>0</v>
      </c>
      <c r="N30" s="78">
        <f>MIN('GPRIZNPF'!J19:K47,'GPRIZNPF'!J49:K60)</f>
        <v>0</v>
      </c>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237"/>
    </row>
    <row r="31" ht="50.15" customHeight="1">
      <c r="A31" s="571">
        <f>INT(A30)+1</f>
        <v>25</v>
      </c>
      <c r="B31" t="s" s="568">
        <f>IF(L31=1,"Pogreška",IF(M31=1,"Upozorenje","Ispravna"))</f>
        <v>3097</v>
      </c>
      <c r="C31" t="s" s="569">
        <v>3127</v>
      </c>
      <c r="D31" s="570"/>
      <c r="E31" s="570"/>
      <c r="F31" s="570"/>
      <c r="G31" s="570"/>
      <c r="H31" s="570"/>
      <c r="I31" s="570"/>
      <c r="J31" s="570"/>
      <c r="K31" s="474"/>
      <c r="L31" s="84">
        <v>0</v>
      </c>
      <c r="M31" s="588">
        <f>MAX(N31:P31)</f>
        <v>0</v>
      </c>
      <c r="N31" s="78">
        <f>IF(AND('GPRIZNPF'!J35+'GPRIZNPF'!J57&gt;0,'GPRIZNPF'!J35*'GPRIZNPF'!J57=0),1,0)</f>
        <v>0</v>
      </c>
      <c r="O31" s="78">
        <f>IF(AND('GPRIZNPF'!K35+'GPRIZNPF'!K57&gt;0,'GPRIZNPF'!K35*'GPRIZNPF'!K57=0),1,0)</f>
        <v>0</v>
      </c>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c r="IW31" s="237"/>
    </row>
    <row r="32" ht="50.15" customHeight="1">
      <c r="A32" s="571">
        <f>INT(A31)+1</f>
        <v>26</v>
      </c>
      <c r="B32" t="s" s="568">
        <f>IF(L32=1,"Pogreška",IF(M32=1,"Upozorenje","Ispravna"))</f>
        <v>3097</v>
      </c>
      <c r="C32" t="s" s="585">
        <v>3128</v>
      </c>
      <c r="D32" s="574"/>
      <c r="E32" s="574"/>
      <c r="F32" s="574"/>
      <c r="G32" s="574"/>
      <c r="H32" s="574"/>
      <c r="I32" s="574"/>
      <c r="J32" s="575"/>
      <c r="K32" s="584"/>
      <c r="L32" s="583">
        <f>MAX(N32:Q32)</f>
        <v>0</v>
      </c>
      <c r="M32" s="583">
        <f>IF(OR('GPRIZNPF'!J58&gt;500,'GPRIZNPF'!K58&gt;500),1,0)</f>
        <v>0</v>
      </c>
      <c r="N32" s="84">
        <f>IF(AND('GPRIZNPF'!J58+'GPRIZNPF'!J59&lt;&gt;0,'GPRIZNPF'!J58*'GPRIZNPF'!J59=0),1,0)</f>
        <v>0</v>
      </c>
      <c r="O32" s="84">
        <f>IF(AND('GPRIZNPF'!K58+'GPRIZNPF'!K59&lt;&gt;0,'GPRIZNPF'!K58*'GPRIZNPF'!K59=0),1,0)</f>
        <v>0</v>
      </c>
      <c r="P32" s="84">
        <f>IF('GPRIZNPF'!J58&gt;'GPRIZNPF'!J59,1,0)</f>
        <v>0</v>
      </c>
      <c r="Q32" s="84">
        <f>IF('GPRIZNPF'!K58&gt;'GPRIZNPF'!K59,1,0)</f>
        <v>0</v>
      </c>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c r="IW32" s="237"/>
    </row>
    <row r="33" ht="49.5" customHeight="1">
      <c r="A33" s="571">
        <f>INT(A32)+1</f>
        <v>27</v>
      </c>
      <c r="B33" t="s" s="568">
        <f>IF(L33=1,"Pogreška",IF(M33=1,"Upozorenje","Ispravna"))</f>
        <v>3097</v>
      </c>
      <c r="C33" t="s" s="569">
        <v>3129</v>
      </c>
      <c r="D33" s="570"/>
      <c r="E33" s="570"/>
      <c r="F33" s="570"/>
      <c r="G33" s="570"/>
      <c r="H33" s="570"/>
      <c r="I33" s="570"/>
      <c r="J33" s="570"/>
      <c r="K33" s="474"/>
      <c r="L33" s="588">
        <f>MAX(N33:O33)</f>
        <v>0</v>
      </c>
      <c r="M33" s="78"/>
      <c r="N33" s="78">
        <f>IF(ABS('GPRIZNPF'!J51+'GPRIZNPF'!J52+'GPRIZNPF'!J53-'GPRIZNPF'!J48-'GPRIZNPF'!J49)&gt;1,1,0)</f>
        <v>0</v>
      </c>
      <c r="O33" s="78">
        <f>IF(ABS('GPRIZNPF'!K51+'GPRIZNPF'!K52+'GPRIZNPF'!K53-'GPRIZNPF'!K48-'GPRIZNPF'!K49)&gt;1,1,0)</f>
        <v>0</v>
      </c>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c r="IW33" s="237"/>
    </row>
    <row r="34" ht="30" customHeight="1">
      <c r="A34" s="571">
        <f>INT(A33)+1</f>
        <v>28</v>
      </c>
      <c r="B34" t="s" s="568">
        <f>IF(L34=1,"Pogreška",IF(M34=1,"Upozorenje","Ispravna"))</f>
        <v>3097</v>
      </c>
      <c r="C34" t="s" s="569">
        <v>3130</v>
      </c>
      <c r="D34" s="570"/>
      <c r="E34" s="570"/>
      <c r="F34" s="570"/>
      <c r="G34" s="570"/>
      <c r="H34" s="570"/>
      <c r="I34" s="570"/>
      <c r="J34" s="570"/>
      <c r="K34" s="474"/>
      <c r="L34" s="84">
        <v>0</v>
      </c>
      <c r="M34" s="588">
        <f>MAX(N34:O34)</f>
        <v>0</v>
      </c>
      <c r="N34" s="78">
        <f>IF(AND('GPRIZNPF'!J39&gt;0,'GPRIZNPF'!J58=0),1,0)</f>
        <v>0</v>
      </c>
      <c r="O34" s="78">
        <f>IF(AND('GPRIZNPF'!K39&gt;0,'GPRIZNPF'!K58=0),1,0)</f>
        <v>0</v>
      </c>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c r="IW34" s="237"/>
    </row>
    <row r="35" ht="8" customHeight="1">
      <c r="A35" s="589"/>
      <c r="B35" s="590"/>
      <c r="C35" s="34"/>
      <c r="D35" s="34"/>
      <c r="E35" s="34"/>
      <c r="F35" s="34"/>
      <c r="G35" s="34"/>
      <c r="H35" s="34"/>
      <c r="I35" s="34"/>
      <c r="J35" s="34"/>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c r="IW35" s="237"/>
    </row>
    <row r="36" ht="9" customHeight="1" hidden="1">
      <c r="A36" s="33"/>
      <c r="B36" s="472"/>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237"/>
    </row>
    <row r="37" ht="9" customHeight="1" hidden="1">
      <c r="A37" s="33"/>
      <c r="B37" s="472"/>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237"/>
    </row>
    <row r="38" ht="9" customHeight="1" hidden="1">
      <c r="A38" s="33"/>
      <c r="B38" s="472"/>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237"/>
    </row>
    <row r="39" ht="9" customHeight="1" hidden="1">
      <c r="A39" s="33"/>
      <c r="B39" s="472"/>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237"/>
    </row>
    <row r="40" ht="9" customHeight="1" hidden="1">
      <c r="A40" s="33"/>
      <c r="B40" s="472"/>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36"/>
      <c r="IP40" s="36"/>
      <c r="IQ40" s="36"/>
      <c r="IR40" s="36"/>
      <c r="IS40" s="36"/>
      <c r="IT40" s="36"/>
      <c r="IU40" s="36"/>
      <c r="IV40" s="36"/>
      <c r="IW40" s="237"/>
    </row>
    <row r="41" ht="9" customHeight="1" hidden="1">
      <c r="A41" s="33"/>
      <c r="B41" s="472"/>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237"/>
    </row>
    <row r="42" ht="9" customHeight="1" hidden="1">
      <c r="A42" s="33"/>
      <c r="B42" s="472"/>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237"/>
    </row>
    <row r="43" ht="9" customHeight="1" hidden="1">
      <c r="A43" s="33"/>
      <c r="B43" s="472"/>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237"/>
    </row>
    <row r="44" ht="9" customHeight="1" hidden="1">
      <c r="A44" s="33"/>
      <c r="B44" s="472"/>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237"/>
    </row>
    <row r="45" ht="9" customHeight="1" hidden="1">
      <c r="A45" s="33"/>
      <c r="B45" s="472"/>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237"/>
    </row>
    <row r="46" ht="9" customHeight="1" hidden="1">
      <c r="A46" s="33"/>
      <c r="B46" s="472"/>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237"/>
    </row>
    <row r="47" ht="9" customHeight="1" hidden="1">
      <c r="A47" s="33"/>
      <c r="B47" s="472"/>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237"/>
    </row>
    <row r="48" ht="9" customHeight="1" hidden="1">
      <c r="A48" s="33"/>
      <c r="B48" s="472"/>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237"/>
    </row>
    <row r="49" ht="9" customHeight="1" hidden="1">
      <c r="A49" s="33"/>
      <c r="B49" s="472"/>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237"/>
    </row>
    <row r="50" ht="9" customHeight="1" hidden="1">
      <c r="A50" s="33"/>
      <c r="B50" s="472"/>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237"/>
    </row>
    <row r="51" ht="9" customHeight="1" hidden="1">
      <c r="A51" s="33"/>
      <c r="B51" s="472"/>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237"/>
    </row>
    <row r="52" ht="9" customHeight="1" hidden="1">
      <c r="A52" s="33"/>
      <c r="B52" s="472"/>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237"/>
    </row>
    <row r="53" ht="9" customHeight="1" hidden="1">
      <c r="A53" s="33"/>
      <c r="B53" s="472"/>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237"/>
    </row>
    <row r="54" ht="9" customHeight="1" hidden="1">
      <c r="A54" s="33"/>
      <c r="B54" s="472"/>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237"/>
    </row>
    <row r="55" ht="9" customHeight="1" hidden="1">
      <c r="A55" s="33"/>
      <c r="B55" s="472"/>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c r="IV55" s="36"/>
      <c r="IW55" s="237"/>
    </row>
    <row r="56" ht="9" customHeight="1" hidden="1">
      <c r="A56" s="33"/>
      <c r="B56" s="472"/>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237"/>
    </row>
    <row r="57" ht="9" customHeight="1" hidden="1">
      <c r="A57" s="33"/>
      <c r="B57" s="472"/>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237"/>
    </row>
    <row r="58" ht="13.65" customHeight="1">
      <c r="A58" s="33"/>
      <c r="B58" s="472"/>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c r="IR58" s="36"/>
      <c r="IS58" s="36"/>
      <c r="IT58" s="36"/>
      <c r="IU58" s="36"/>
      <c r="IV58" s="36"/>
      <c r="IW58" s="237"/>
    </row>
    <row r="59" ht="13.65" customHeight="1">
      <c r="A59" s="33"/>
      <c r="B59" s="472"/>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c r="II59" s="36"/>
      <c r="IJ59" s="36"/>
      <c r="IK59" s="36"/>
      <c r="IL59" s="36"/>
      <c r="IM59" s="36"/>
      <c r="IN59" s="36"/>
      <c r="IO59" s="36"/>
      <c r="IP59" s="36"/>
      <c r="IQ59" s="36"/>
      <c r="IR59" s="36"/>
      <c r="IS59" s="36"/>
      <c r="IT59" s="36"/>
      <c r="IU59" s="36"/>
      <c r="IV59" s="36"/>
      <c r="IW59" s="237"/>
    </row>
    <row r="60" ht="13.65" customHeight="1">
      <c r="A60" s="33"/>
      <c r="B60" s="472"/>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c r="IW60" s="237"/>
    </row>
    <row r="61" ht="13.65" customHeight="1">
      <c r="A61" s="33"/>
      <c r="B61" s="472"/>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c r="IJ61" s="36"/>
      <c r="IK61" s="36"/>
      <c r="IL61" s="36"/>
      <c r="IM61" s="36"/>
      <c r="IN61" s="36"/>
      <c r="IO61" s="36"/>
      <c r="IP61" s="36"/>
      <c r="IQ61" s="36"/>
      <c r="IR61" s="36"/>
      <c r="IS61" s="36"/>
      <c r="IT61" s="36"/>
      <c r="IU61" s="36"/>
      <c r="IV61" s="36"/>
      <c r="IW61" s="237"/>
    </row>
    <row r="62" ht="13.65" customHeight="1">
      <c r="A62" s="33"/>
      <c r="B62" s="472"/>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36"/>
      <c r="IS62" s="36"/>
      <c r="IT62" s="36"/>
      <c r="IU62" s="36"/>
      <c r="IV62" s="36"/>
      <c r="IW62" s="237"/>
    </row>
    <row r="63" ht="13.65" customHeight="1">
      <c r="A63" s="33"/>
      <c r="B63" s="472"/>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36"/>
      <c r="GB63" s="36"/>
      <c r="GC63" s="36"/>
      <c r="GD63" s="36"/>
      <c r="GE63" s="36"/>
      <c r="GF63" s="36"/>
      <c r="GG63" s="36"/>
      <c r="GH63" s="36"/>
      <c r="GI63" s="36"/>
      <c r="GJ63" s="36"/>
      <c r="GK63" s="36"/>
      <c r="GL63" s="36"/>
      <c r="GM63" s="36"/>
      <c r="GN63" s="36"/>
      <c r="GO63" s="36"/>
      <c r="GP63" s="36"/>
      <c r="GQ63" s="36"/>
      <c r="GR63" s="36"/>
      <c r="GS63" s="36"/>
      <c r="GT63" s="36"/>
      <c r="GU63" s="36"/>
      <c r="GV63" s="36"/>
      <c r="GW63" s="36"/>
      <c r="GX63" s="36"/>
      <c r="GY63" s="36"/>
      <c r="GZ63" s="36"/>
      <c r="HA63" s="36"/>
      <c r="HB63" s="36"/>
      <c r="HC63" s="36"/>
      <c r="HD63" s="36"/>
      <c r="HE63" s="36"/>
      <c r="HF63" s="36"/>
      <c r="HG63" s="36"/>
      <c r="HH63" s="36"/>
      <c r="HI63" s="36"/>
      <c r="HJ63" s="36"/>
      <c r="HK63" s="36"/>
      <c r="HL63" s="36"/>
      <c r="HM63" s="36"/>
      <c r="HN63" s="36"/>
      <c r="HO63" s="36"/>
      <c r="HP63" s="36"/>
      <c r="HQ63" s="36"/>
      <c r="HR63" s="36"/>
      <c r="HS63" s="36"/>
      <c r="HT63" s="36"/>
      <c r="HU63" s="36"/>
      <c r="HV63" s="36"/>
      <c r="HW63" s="36"/>
      <c r="HX63" s="36"/>
      <c r="HY63" s="36"/>
      <c r="HZ63" s="36"/>
      <c r="IA63" s="36"/>
      <c r="IB63" s="36"/>
      <c r="IC63" s="36"/>
      <c r="ID63" s="36"/>
      <c r="IE63" s="36"/>
      <c r="IF63" s="36"/>
      <c r="IG63" s="36"/>
      <c r="IH63" s="36"/>
      <c r="II63" s="36"/>
      <c r="IJ63" s="36"/>
      <c r="IK63" s="36"/>
      <c r="IL63" s="36"/>
      <c r="IM63" s="36"/>
      <c r="IN63" s="36"/>
      <c r="IO63" s="36"/>
      <c r="IP63" s="36"/>
      <c r="IQ63" s="36"/>
      <c r="IR63" s="36"/>
      <c r="IS63" s="36"/>
      <c r="IT63" s="36"/>
      <c r="IU63" s="36"/>
      <c r="IV63" s="36"/>
      <c r="IW63" s="237"/>
    </row>
    <row r="64" ht="13.65" customHeight="1">
      <c r="A64" s="33"/>
      <c r="B64" s="472"/>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36"/>
      <c r="GB64" s="36"/>
      <c r="GC64" s="36"/>
      <c r="GD64" s="36"/>
      <c r="GE64" s="36"/>
      <c r="GF64" s="36"/>
      <c r="GG64" s="36"/>
      <c r="GH64" s="36"/>
      <c r="GI64" s="36"/>
      <c r="GJ64" s="36"/>
      <c r="GK64" s="36"/>
      <c r="GL64" s="36"/>
      <c r="GM64" s="36"/>
      <c r="GN64" s="36"/>
      <c r="GO64" s="36"/>
      <c r="GP64" s="36"/>
      <c r="GQ64" s="36"/>
      <c r="GR64" s="36"/>
      <c r="GS64" s="36"/>
      <c r="GT64" s="36"/>
      <c r="GU64" s="36"/>
      <c r="GV64" s="36"/>
      <c r="GW64" s="36"/>
      <c r="GX64" s="36"/>
      <c r="GY64" s="36"/>
      <c r="GZ64" s="36"/>
      <c r="HA64" s="36"/>
      <c r="HB64" s="36"/>
      <c r="HC64" s="36"/>
      <c r="HD64" s="36"/>
      <c r="HE64" s="36"/>
      <c r="HF64" s="36"/>
      <c r="HG64" s="36"/>
      <c r="HH64" s="36"/>
      <c r="HI64" s="36"/>
      <c r="HJ64" s="36"/>
      <c r="HK64" s="36"/>
      <c r="HL64" s="36"/>
      <c r="HM64" s="36"/>
      <c r="HN64" s="36"/>
      <c r="HO64" s="36"/>
      <c r="HP64" s="36"/>
      <c r="HQ64" s="36"/>
      <c r="HR64" s="36"/>
      <c r="HS64" s="36"/>
      <c r="HT64" s="36"/>
      <c r="HU64" s="36"/>
      <c r="HV64" s="36"/>
      <c r="HW64" s="36"/>
      <c r="HX64" s="36"/>
      <c r="HY64" s="36"/>
      <c r="HZ64" s="36"/>
      <c r="IA64" s="36"/>
      <c r="IB64" s="36"/>
      <c r="IC64" s="36"/>
      <c r="ID64" s="36"/>
      <c r="IE64" s="36"/>
      <c r="IF64" s="36"/>
      <c r="IG64" s="36"/>
      <c r="IH64" s="36"/>
      <c r="II64" s="36"/>
      <c r="IJ64" s="36"/>
      <c r="IK64" s="36"/>
      <c r="IL64" s="36"/>
      <c r="IM64" s="36"/>
      <c r="IN64" s="36"/>
      <c r="IO64" s="36"/>
      <c r="IP64" s="36"/>
      <c r="IQ64" s="36"/>
      <c r="IR64" s="36"/>
      <c r="IS64" s="36"/>
      <c r="IT64" s="36"/>
      <c r="IU64" s="36"/>
      <c r="IV64" s="36"/>
      <c r="IW64" s="237"/>
    </row>
    <row r="65" ht="13.65" customHeight="1">
      <c r="A65" s="33"/>
      <c r="B65" s="472"/>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36"/>
      <c r="IS65" s="36"/>
      <c r="IT65" s="36"/>
      <c r="IU65" s="36"/>
      <c r="IV65" s="36"/>
      <c r="IW65" s="237"/>
    </row>
    <row r="66" ht="13.65" customHeight="1">
      <c r="A66" s="33"/>
      <c r="B66" s="472"/>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c r="IV66" s="36"/>
      <c r="IW66" s="237"/>
    </row>
    <row r="67" ht="13.65" customHeight="1">
      <c r="A67" s="33"/>
      <c r="B67" s="472"/>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6"/>
      <c r="FN67" s="36"/>
      <c r="FO67" s="36"/>
      <c r="FP67" s="36"/>
      <c r="FQ67" s="36"/>
      <c r="FR67" s="36"/>
      <c r="FS67" s="36"/>
      <c r="FT67" s="36"/>
      <c r="FU67" s="36"/>
      <c r="FV67" s="36"/>
      <c r="FW67" s="36"/>
      <c r="FX67" s="36"/>
      <c r="FY67" s="36"/>
      <c r="FZ67" s="36"/>
      <c r="GA67" s="36"/>
      <c r="GB67" s="36"/>
      <c r="GC67" s="36"/>
      <c r="GD67" s="36"/>
      <c r="GE67" s="36"/>
      <c r="GF67" s="36"/>
      <c r="GG67" s="36"/>
      <c r="GH67" s="36"/>
      <c r="GI67" s="36"/>
      <c r="GJ67" s="36"/>
      <c r="GK67" s="36"/>
      <c r="GL67" s="36"/>
      <c r="GM67" s="36"/>
      <c r="GN67" s="36"/>
      <c r="GO67" s="36"/>
      <c r="GP67" s="36"/>
      <c r="GQ67" s="36"/>
      <c r="GR67" s="36"/>
      <c r="GS67" s="36"/>
      <c r="GT67" s="36"/>
      <c r="GU67" s="36"/>
      <c r="GV67" s="36"/>
      <c r="GW67" s="36"/>
      <c r="GX67" s="36"/>
      <c r="GY67" s="36"/>
      <c r="GZ67" s="36"/>
      <c r="HA67" s="36"/>
      <c r="HB67" s="36"/>
      <c r="HC67" s="36"/>
      <c r="HD67" s="36"/>
      <c r="HE67" s="36"/>
      <c r="HF67" s="36"/>
      <c r="HG67" s="36"/>
      <c r="HH67" s="36"/>
      <c r="HI67" s="36"/>
      <c r="HJ67" s="36"/>
      <c r="HK67" s="36"/>
      <c r="HL67" s="36"/>
      <c r="HM67" s="36"/>
      <c r="HN67" s="36"/>
      <c r="HO67" s="36"/>
      <c r="HP67" s="36"/>
      <c r="HQ67" s="36"/>
      <c r="HR67" s="36"/>
      <c r="HS67" s="36"/>
      <c r="HT67" s="36"/>
      <c r="HU67" s="36"/>
      <c r="HV67" s="36"/>
      <c r="HW67" s="36"/>
      <c r="HX67" s="36"/>
      <c r="HY67" s="36"/>
      <c r="HZ67" s="36"/>
      <c r="IA67" s="36"/>
      <c r="IB67" s="36"/>
      <c r="IC67" s="36"/>
      <c r="ID67" s="36"/>
      <c r="IE67" s="36"/>
      <c r="IF67" s="36"/>
      <c r="IG67" s="36"/>
      <c r="IH67" s="36"/>
      <c r="II67" s="36"/>
      <c r="IJ67" s="36"/>
      <c r="IK67" s="36"/>
      <c r="IL67" s="36"/>
      <c r="IM67" s="36"/>
      <c r="IN67" s="36"/>
      <c r="IO67" s="36"/>
      <c r="IP67" s="36"/>
      <c r="IQ67" s="36"/>
      <c r="IR67" s="36"/>
      <c r="IS67" s="36"/>
      <c r="IT67" s="36"/>
      <c r="IU67" s="36"/>
      <c r="IV67" s="36"/>
      <c r="IW67" s="237"/>
    </row>
    <row r="68" ht="13.65" customHeight="1">
      <c r="A68" s="33"/>
      <c r="B68" s="472"/>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6"/>
      <c r="FN68" s="36"/>
      <c r="FO68" s="36"/>
      <c r="FP68" s="36"/>
      <c r="FQ68" s="36"/>
      <c r="FR68" s="36"/>
      <c r="FS68" s="36"/>
      <c r="FT68" s="36"/>
      <c r="FU68" s="36"/>
      <c r="FV68" s="36"/>
      <c r="FW68" s="36"/>
      <c r="FX68" s="36"/>
      <c r="FY68" s="36"/>
      <c r="FZ68" s="36"/>
      <c r="GA68" s="36"/>
      <c r="GB68" s="36"/>
      <c r="GC68" s="36"/>
      <c r="GD68" s="36"/>
      <c r="GE68" s="36"/>
      <c r="GF68" s="36"/>
      <c r="GG68" s="36"/>
      <c r="GH68" s="36"/>
      <c r="GI68" s="36"/>
      <c r="GJ68" s="36"/>
      <c r="GK68" s="36"/>
      <c r="GL68" s="36"/>
      <c r="GM68" s="36"/>
      <c r="GN68" s="36"/>
      <c r="GO68" s="36"/>
      <c r="GP68" s="36"/>
      <c r="GQ68" s="36"/>
      <c r="GR68" s="36"/>
      <c r="GS68" s="36"/>
      <c r="GT68" s="36"/>
      <c r="GU68" s="36"/>
      <c r="GV68" s="36"/>
      <c r="GW68" s="36"/>
      <c r="GX68" s="36"/>
      <c r="GY68" s="36"/>
      <c r="GZ68" s="36"/>
      <c r="HA68" s="36"/>
      <c r="HB68" s="36"/>
      <c r="HC68" s="36"/>
      <c r="HD68" s="36"/>
      <c r="HE68" s="36"/>
      <c r="HF68" s="36"/>
      <c r="HG68" s="36"/>
      <c r="HH68" s="36"/>
      <c r="HI68" s="36"/>
      <c r="HJ68" s="36"/>
      <c r="HK68" s="36"/>
      <c r="HL68" s="36"/>
      <c r="HM68" s="36"/>
      <c r="HN68" s="36"/>
      <c r="HO68" s="36"/>
      <c r="HP68" s="36"/>
      <c r="HQ68" s="36"/>
      <c r="HR68" s="36"/>
      <c r="HS68" s="36"/>
      <c r="HT68" s="36"/>
      <c r="HU68" s="36"/>
      <c r="HV68" s="36"/>
      <c r="HW68" s="36"/>
      <c r="HX68" s="36"/>
      <c r="HY68" s="36"/>
      <c r="HZ68" s="36"/>
      <c r="IA68" s="36"/>
      <c r="IB68" s="36"/>
      <c r="IC68" s="36"/>
      <c r="ID68" s="36"/>
      <c r="IE68" s="36"/>
      <c r="IF68" s="36"/>
      <c r="IG68" s="36"/>
      <c r="IH68" s="36"/>
      <c r="II68" s="36"/>
      <c r="IJ68" s="36"/>
      <c r="IK68" s="36"/>
      <c r="IL68" s="36"/>
      <c r="IM68" s="36"/>
      <c r="IN68" s="36"/>
      <c r="IO68" s="36"/>
      <c r="IP68" s="36"/>
      <c r="IQ68" s="36"/>
      <c r="IR68" s="36"/>
      <c r="IS68" s="36"/>
      <c r="IT68" s="36"/>
      <c r="IU68" s="36"/>
      <c r="IV68" s="36"/>
      <c r="IW68" s="237"/>
    </row>
    <row r="69" ht="13.65" customHeight="1">
      <c r="A69" s="33"/>
      <c r="B69" s="472"/>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c r="GU69" s="36"/>
      <c r="GV69" s="36"/>
      <c r="GW69" s="36"/>
      <c r="GX69" s="36"/>
      <c r="GY69" s="36"/>
      <c r="GZ69" s="36"/>
      <c r="HA69" s="36"/>
      <c r="HB69" s="36"/>
      <c r="HC69" s="36"/>
      <c r="HD69" s="36"/>
      <c r="HE69" s="36"/>
      <c r="HF69" s="36"/>
      <c r="HG69" s="36"/>
      <c r="HH69" s="36"/>
      <c r="HI69" s="36"/>
      <c r="HJ69" s="36"/>
      <c r="HK69" s="36"/>
      <c r="HL69" s="36"/>
      <c r="HM69" s="36"/>
      <c r="HN69" s="36"/>
      <c r="HO69" s="36"/>
      <c r="HP69" s="36"/>
      <c r="HQ69" s="36"/>
      <c r="HR69" s="36"/>
      <c r="HS69" s="36"/>
      <c r="HT69" s="36"/>
      <c r="HU69" s="36"/>
      <c r="HV69" s="36"/>
      <c r="HW69" s="36"/>
      <c r="HX69" s="36"/>
      <c r="HY69" s="36"/>
      <c r="HZ69" s="36"/>
      <c r="IA69" s="36"/>
      <c r="IB69" s="36"/>
      <c r="IC69" s="36"/>
      <c r="ID69" s="36"/>
      <c r="IE69" s="36"/>
      <c r="IF69" s="36"/>
      <c r="IG69" s="36"/>
      <c r="IH69" s="36"/>
      <c r="II69" s="36"/>
      <c r="IJ69" s="36"/>
      <c r="IK69" s="36"/>
      <c r="IL69" s="36"/>
      <c r="IM69" s="36"/>
      <c r="IN69" s="36"/>
      <c r="IO69" s="36"/>
      <c r="IP69" s="36"/>
      <c r="IQ69" s="36"/>
      <c r="IR69" s="36"/>
      <c r="IS69" s="36"/>
      <c r="IT69" s="36"/>
      <c r="IU69" s="36"/>
      <c r="IV69" s="36"/>
      <c r="IW69" s="237"/>
    </row>
    <row r="70" ht="13.65" customHeight="1">
      <c r="A70" s="33"/>
      <c r="B70" s="472"/>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c r="FB70" s="36"/>
      <c r="FC70" s="36"/>
      <c r="FD70" s="36"/>
      <c r="FE70" s="36"/>
      <c r="FF70" s="36"/>
      <c r="FG70" s="36"/>
      <c r="FH70" s="36"/>
      <c r="FI70" s="36"/>
      <c r="FJ70" s="36"/>
      <c r="FK70" s="36"/>
      <c r="FL70" s="36"/>
      <c r="FM70" s="36"/>
      <c r="FN70" s="36"/>
      <c r="FO70" s="36"/>
      <c r="FP70" s="36"/>
      <c r="FQ70" s="36"/>
      <c r="FR70" s="36"/>
      <c r="FS70" s="36"/>
      <c r="FT70" s="36"/>
      <c r="FU70" s="36"/>
      <c r="FV70" s="36"/>
      <c r="FW70" s="36"/>
      <c r="FX70" s="36"/>
      <c r="FY70" s="36"/>
      <c r="FZ70" s="36"/>
      <c r="GA70" s="36"/>
      <c r="GB70" s="36"/>
      <c r="GC70" s="36"/>
      <c r="GD70" s="36"/>
      <c r="GE70" s="36"/>
      <c r="GF70" s="36"/>
      <c r="GG70" s="36"/>
      <c r="GH70" s="36"/>
      <c r="GI70" s="36"/>
      <c r="GJ70" s="36"/>
      <c r="GK70" s="36"/>
      <c r="GL70" s="36"/>
      <c r="GM70" s="36"/>
      <c r="GN70" s="36"/>
      <c r="GO70" s="36"/>
      <c r="GP70" s="36"/>
      <c r="GQ70" s="36"/>
      <c r="GR70" s="36"/>
      <c r="GS70" s="36"/>
      <c r="GT70" s="36"/>
      <c r="GU70" s="36"/>
      <c r="GV70" s="36"/>
      <c r="GW70" s="36"/>
      <c r="GX70" s="36"/>
      <c r="GY70" s="36"/>
      <c r="GZ70" s="36"/>
      <c r="HA70" s="36"/>
      <c r="HB70" s="36"/>
      <c r="HC70" s="36"/>
      <c r="HD70" s="36"/>
      <c r="HE70" s="36"/>
      <c r="HF70" s="36"/>
      <c r="HG70" s="36"/>
      <c r="HH70" s="36"/>
      <c r="HI70" s="36"/>
      <c r="HJ70" s="36"/>
      <c r="HK70" s="36"/>
      <c r="HL70" s="36"/>
      <c r="HM70" s="36"/>
      <c r="HN70" s="36"/>
      <c r="HO70" s="36"/>
      <c r="HP70" s="36"/>
      <c r="HQ70" s="36"/>
      <c r="HR70" s="36"/>
      <c r="HS70" s="36"/>
      <c r="HT70" s="36"/>
      <c r="HU70" s="36"/>
      <c r="HV70" s="36"/>
      <c r="HW70" s="36"/>
      <c r="HX70" s="36"/>
      <c r="HY70" s="36"/>
      <c r="HZ70" s="36"/>
      <c r="IA70" s="36"/>
      <c r="IB70" s="36"/>
      <c r="IC70" s="36"/>
      <c r="ID70" s="36"/>
      <c r="IE70" s="36"/>
      <c r="IF70" s="36"/>
      <c r="IG70" s="36"/>
      <c r="IH70" s="36"/>
      <c r="II70" s="36"/>
      <c r="IJ70" s="36"/>
      <c r="IK70" s="36"/>
      <c r="IL70" s="36"/>
      <c r="IM70" s="36"/>
      <c r="IN70" s="36"/>
      <c r="IO70" s="36"/>
      <c r="IP70" s="36"/>
      <c r="IQ70" s="36"/>
      <c r="IR70" s="36"/>
      <c r="IS70" s="36"/>
      <c r="IT70" s="36"/>
      <c r="IU70" s="36"/>
      <c r="IV70" s="36"/>
      <c r="IW70" s="237"/>
    </row>
    <row r="71" ht="13.65" customHeight="1">
      <c r="A71" s="33"/>
      <c r="B71" s="472"/>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c r="IW71" s="237"/>
    </row>
    <row r="72" ht="13.65" customHeight="1">
      <c r="A72" s="33"/>
      <c r="B72" s="472"/>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c r="IW72" s="237"/>
    </row>
    <row r="73" ht="13.65" customHeight="1">
      <c r="A73" s="33"/>
      <c r="B73" s="472"/>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c r="IW73" s="237"/>
    </row>
    <row r="74" ht="13.65" customHeight="1">
      <c r="A74" s="33"/>
      <c r="B74" s="472"/>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c r="IW74" s="237"/>
    </row>
    <row r="75" ht="13.65" customHeight="1">
      <c r="A75" s="33"/>
      <c r="B75" s="472"/>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c r="IW75" s="237"/>
    </row>
    <row r="76" ht="13.65" customHeight="1">
      <c r="A76" s="33"/>
      <c r="B76" s="472"/>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c r="IW76" s="237"/>
    </row>
    <row r="77" ht="13.65" customHeight="1">
      <c r="A77" s="33"/>
      <c r="B77" s="472"/>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36"/>
      <c r="FN77" s="36"/>
      <c r="FO77" s="36"/>
      <c r="FP77" s="36"/>
      <c r="FQ77" s="36"/>
      <c r="FR77" s="36"/>
      <c r="FS77" s="36"/>
      <c r="FT77" s="36"/>
      <c r="FU77" s="36"/>
      <c r="FV77" s="36"/>
      <c r="FW77" s="36"/>
      <c r="FX77" s="36"/>
      <c r="FY77" s="36"/>
      <c r="FZ77" s="36"/>
      <c r="GA77" s="36"/>
      <c r="GB77" s="36"/>
      <c r="GC77" s="36"/>
      <c r="GD77" s="36"/>
      <c r="GE77" s="36"/>
      <c r="GF77" s="36"/>
      <c r="GG77" s="36"/>
      <c r="GH77" s="36"/>
      <c r="GI77" s="36"/>
      <c r="GJ77" s="36"/>
      <c r="GK77" s="36"/>
      <c r="GL77" s="36"/>
      <c r="GM77" s="36"/>
      <c r="GN77" s="36"/>
      <c r="GO77" s="36"/>
      <c r="GP77" s="36"/>
      <c r="GQ77" s="36"/>
      <c r="GR77" s="36"/>
      <c r="GS77" s="36"/>
      <c r="GT77" s="36"/>
      <c r="GU77" s="36"/>
      <c r="GV77" s="36"/>
      <c r="GW77" s="36"/>
      <c r="GX77" s="36"/>
      <c r="GY77" s="36"/>
      <c r="GZ77" s="36"/>
      <c r="HA77" s="36"/>
      <c r="HB77" s="36"/>
      <c r="HC77" s="36"/>
      <c r="HD77" s="36"/>
      <c r="HE77" s="36"/>
      <c r="HF77" s="36"/>
      <c r="HG77" s="36"/>
      <c r="HH77" s="36"/>
      <c r="HI77" s="36"/>
      <c r="HJ77" s="36"/>
      <c r="HK77" s="36"/>
      <c r="HL77" s="36"/>
      <c r="HM77" s="36"/>
      <c r="HN77" s="36"/>
      <c r="HO77" s="36"/>
      <c r="HP77" s="36"/>
      <c r="HQ77" s="36"/>
      <c r="HR77" s="36"/>
      <c r="HS77" s="36"/>
      <c r="HT77" s="36"/>
      <c r="HU77" s="36"/>
      <c r="HV77" s="36"/>
      <c r="HW77" s="36"/>
      <c r="HX77" s="36"/>
      <c r="HY77" s="36"/>
      <c r="HZ77" s="36"/>
      <c r="IA77" s="36"/>
      <c r="IB77" s="36"/>
      <c r="IC77" s="36"/>
      <c r="ID77" s="36"/>
      <c r="IE77" s="36"/>
      <c r="IF77" s="36"/>
      <c r="IG77" s="36"/>
      <c r="IH77" s="36"/>
      <c r="II77" s="36"/>
      <c r="IJ77" s="36"/>
      <c r="IK77" s="36"/>
      <c r="IL77" s="36"/>
      <c r="IM77" s="36"/>
      <c r="IN77" s="36"/>
      <c r="IO77" s="36"/>
      <c r="IP77" s="36"/>
      <c r="IQ77" s="36"/>
      <c r="IR77" s="36"/>
      <c r="IS77" s="36"/>
      <c r="IT77" s="36"/>
      <c r="IU77" s="36"/>
      <c r="IV77" s="36"/>
      <c r="IW77" s="237"/>
    </row>
    <row r="78" ht="13.65" customHeight="1">
      <c r="A78" s="33"/>
      <c r="B78" s="472"/>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6"/>
      <c r="FN78" s="36"/>
      <c r="FO78" s="36"/>
      <c r="FP78" s="36"/>
      <c r="FQ78" s="36"/>
      <c r="FR78" s="36"/>
      <c r="FS78" s="36"/>
      <c r="FT78" s="36"/>
      <c r="FU78" s="36"/>
      <c r="FV78" s="36"/>
      <c r="FW78" s="36"/>
      <c r="FX78" s="36"/>
      <c r="FY78" s="36"/>
      <c r="FZ78" s="36"/>
      <c r="GA78" s="36"/>
      <c r="GB78" s="36"/>
      <c r="GC78" s="36"/>
      <c r="GD78" s="36"/>
      <c r="GE78" s="36"/>
      <c r="GF78" s="36"/>
      <c r="GG78" s="36"/>
      <c r="GH78" s="36"/>
      <c r="GI78" s="36"/>
      <c r="GJ78" s="36"/>
      <c r="GK78" s="36"/>
      <c r="GL78" s="36"/>
      <c r="GM78" s="36"/>
      <c r="GN78" s="36"/>
      <c r="GO78" s="36"/>
      <c r="GP78" s="36"/>
      <c r="GQ78" s="36"/>
      <c r="GR78" s="36"/>
      <c r="GS78" s="36"/>
      <c r="GT78" s="36"/>
      <c r="GU78" s="36"/>
      <c r="GV78" s="36"/>
      <c r="GW78" s="36"/>
      <c r="GX78" s="36"/>
      <c r="GY78" s="36"/>
      <c r="GZ78" s="36"/>
      <c r="HA78" s="36"/>
      <c r="HB78" s="36"/>
      <c r="HC78" s="36"/>
      <c r="HD78" s="36"/>
      <c r="HE78" s="36"/>
      <c r="HF78" s="36"/>
      <c r="HG78" s="36"/>
      <c r="HH78" s="36"/>
      <c r="HI78" s="36"/>
      <c r="HJ78" s="36"/>
      <c r="HK78" s="36"/>
      <c r="HL78" s="36"/>
      <c r="HM78" s="36"/>
      <c r="HN78" s="36"/>
      <c r="HO78" s="36"/>
      <c r="HP78" s="36"/>
      <c r="HQ78" s="36"/>
      <c r="HR78" s="36"/>
      <c r="HS78" s="36"/>
      <c r="HT78" s="36"/>
      <c r="HU78" s="36"/>
      <c r="HV78" s="36"/>
      <c r="HW78" s="36"/>
      <c r="HX78" s="36"/>
      <c r="HY78" s="36"/>
      <c r="HZ78" s="36"/>
      <c r="IA78" s="36"/>
      <c r="IB78" s="36"/>
      <c r="IC78" s="36"/>
      <c r="ID78" s="36"/>
      <c r="IE78" s="36"/>
      <c r="IF78" s="36"/>
      <c r="IG78" s="36"/>
      <c r="IH78" s="36"/>
      <c r="II78" s="36"/>
      <c r="IJ78" s="36"/>
      <c r="IK78" s="36"/>
      <c r="IL78" s="36"/>
      <c r="IM78" s="36"/>
      <c r="IN78" s="36"/>
      <c r="IO78" s="36"/>
      <c r="IP78" s="36"/>
      <c r="IQ78" s="36"/>
      <c r="IR78" s="36"/>
      <c r="IS78" s="36"/>
      <c r="IT78" s="36"/>
      <c r="IU78" s="36"/>
      <c r="IV78" s="36"/>
      <c r="IW78" s="237"/>
    </row>
    <row r="79" ht="13.65" customHeight="1">
      <c r="A79" s="33"/>
      <c r="B79" s="472"/>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36"/>
      <c r="HH79" s="36"/>
      <c r="HI79" s="36"/>
      <c r="HJ79" s="36"/>
      <c r="HK79" s="36"/>
      <c r="HL79" s="36"/>
      <c r="HM79" s="36"/>
      <c r="HN79" s="36"/>
      <c r="HO79" s="36"/>
      <c r="HP79" s="36"/>
      <c r="HQ79" s="36"/>
      <c r="HR79" s="36"/>
      <c r="HS79" s="36"/>
      <c r="HT79" s="36"/>
      <c r="HU79" s="36"/>
      <c r="HV79" s="36"/>
      <c r="HW79" s="36"/>
      <c r="HX79" s="36"/>
      <c r="HY79" s="36"/>
      <c r="HZ79" s="36"/>
      <c r="IA79" s="36"/>
      <c r="IB79" s="36"/>
      <c r="IC79" s="36"/>
      <c r="ID79" s="36"/>
      <c r="IE79" s="36"/>
      <c r="IF79" s="36"/>
      <c r="IG79" s="36"/>
      <c r="IH79" s="36"/>
      <c r="II79" s="36"/>
      <c r="IJ79" s="36"/>
      <c r="IK79" s="36"/>
      <c r="IL79" s="36"/>
      <c r="IM79" s="36"/>
      <c r="IN79" s="36"/>
      <c r="IO79" s="36"/>
      <c r="IP79" s="36"/>
      <c r="IQ79" s="36"/>
      <c r="IR79" s="36"/>
      <c r="IS79" s="36"/>
      <c r="IT79" s="36"/>
      <c r="IU79" s="36"/>
      <c r="IV79" s="36"/>
      <c r="IW79" s="237"/>
    </row>
    <row r="80" ht="13.65" customHeight="1">
      <c r="A80" s="33"/>
      <c r="B80" s="472"/>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c r="EO80" s="36"/>
      <c r="EP80" s="36"/>
      <c r="EQ80" s="36"/>
      <c r="ER80" s="36"/>
      <c r="ES80" s="36"/>
      <c r="ET80" s="36"/>
      <c r="EU80" s="36"/>
      <c r="EV80" s="36"/>
      <c r="EW80" s="36"/>
      <c r="EX80" s="36"/>
      <c r="EY80" s="36"/>
      <c r="EZ80" s="36"/>
      <c r="FA80" s="36"/>
      <c r="FB80" s="36"/>
      <c r="FC80" s="36"/>
      <c r="FD80" s="36"/>
      <c r="FE80" s="36"/>
      <c r="FF80" s="36"/>
      <c r="FG80" s="36"/>
      <c r="FH80" s="36"/>
      <c r="FI80" s="36"/>
      <c r="FJ80" s="36"/>
      <c r="FK80" s="36"/>
      <c r="FL80" s="36"/>
      <c r="FM80" s="36"/>
      <c r="FN80" s="36"/>
      <c r="FO80" s="36"/>
      <c r="FP80" s="36"/>
      <c r="FQ80" s="36"/>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36"/>
      <c r="HH80" s="36"/>
      <c r="HI80" s="36"/>
      <c r="HJ80" s="36"/>
      <c r="HK80" s="36"/>
      <c r="HL80" s="36"/>
      <c r="HM80" s="36"/>
      <c r="HN80" s="36"/>
      <c r="HO80" s="36"/>
      <c r="HP80" s="36"/>
      <c r="HQ80" s="36"/>
      <c r="HR80" s="36"/>
      <c r="HS80" s="36"/>
      <c r="HT80" s="36"/>
      <c r="HU80" s="36"/>
      <c r="HV80" s="36"/>
      <c r="HW80" s="36"/>
      <c r="HX80" s="36"/>
      <c r="HY80" s="36"/>
      <c r="HZ80" s="36"/>
      <c r="IA80" s="36"/>
      <c r="IB80" s="36"/>
      <c r="IC80" s="36"/>
      <c r="ID80" s="36"/>
      <c r="IE80" s="36"/>
      <c r="IF80" s="36"/>
      <c r="IG80" s="36"/>
      <c r="IH80" s="36"/>
      <c r="II80" s="36"/>
      <c r="IJ80" s="36"/>
      <c r="IK80" s="36"/>
      <c r="IL80" s="36"/>
      <c r="IM80" s="36"/>
      <c r="IN80" s="36"/>
      <c r="IO80" s="36"/>
      <c r="IP80" s="36"/>
      <c r="IQ80" s="36"/>
      <c r="IR80" s="36"/>
      <c r="IS80" s="36"/>
      <c r="IT80" s="36"/>
      <c r="IU80" s="36"/>
      <c r="IV80" s="36"/>
      <c r="IW80" s="237"/>
    </row>
    <row r="81" ht="13.65" customHeight="1">
      <c r="A81" s="33"/>
      <c r="B81" s="472"/>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c r="IW81" s="237"/>
    </row>
    <row r="82" ht="13.65" customHeight="1">
      <c r="A82" s="33"/>
      <c r="B82" s="472"/>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36"/>
      <c r="HH82" s="36"/>
      <c r="HI82" s="36"/>
      <c r="HJ82" s="36"/>
      <c r="HK82" s="36"/>
      <c r="HL82" s="36"/>
      <c r="HM82" s="36"/>
      <c r="HN82" s="36"/>
      <c r="HO82" s="36"/>
      <c r="HP82" s="36"/>
      <c r="HQ82" s="36"/>
      <c r="HR82" s="36"/>
      <c r="HS82" s="36"/>
      <c r="HT82" s="36"/>
      <c r="HU82" s="36"/>
      <c r="HV82" s="36"/>
      <c r="HW82" s="36"/>
      <c r="HX82" s="36"/>
      <c r="HY82" s="36"/>
      <c r="HZ82" s="36"/>
      <c r="IA82" s="36"/>
      <c r="IB82" s="36"/>
      <c r="IC82" s="36"/>
      <c r="ID82" s="36"/>
      <c r="IE82" s="36"/>
      <c r="IF82" s="36"/>
      <c r="IG82" s="36"/>
      <c r="IH82" s="36"/>
      <c r="II82" s="36"/>
      <c r="IJ82" s="36"/>
      <c r="IK82" s="36"/>
      <c r="IL82" s="36"/>
      <c r="IM82" s="36"/>
      <c r="IN82" s="36"/>
      <c r="IO82" s="36"/>
      <c r="IP82" s="36"/>
      <c r="IQ82" s="36"/>
      <c r="IR82" s="36"/>
      <c r="IS82" s="36"/>
      <c r="IT82" s="36"/>
      <c r="IU82" s="36"/>
      <c r="IV82" s="36"/>
      <c r="IW82" s="237"/>
    </row>
    <row r="83" ht="13.65" customHeight="1">
      <c r="A83" s="33"/>
      <c r="B83" s="472"/>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c r="IW83" s="237"/>
    </row>
    <row r="84" ht="13.65" customHeight="1">
      <c r="A84" s="33"/>
      <c r="B84" s="472"/>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c r="EA84" s="36"/>
      <c r="EB84" s="36"/>
      <c r="EC84" s="36"/>
      <c r="ED84" s="36"/>
      <c r="EE84" s="36"/>
      <c r="EF84" s="36"/>
      <c r="EG84" s="36"/>
      <c r="EH84" s="36"/>
      <c r="EI84" s="36"/>
      <c r="EJ84" s="36"/>
      <c r="EK84" s="36"/>
      <c r="EL84" s="36"/>
      <c r="EM84" s="36"/>
      <c r="EN84" s="36"/>
      <c r="EO84" s="36"/>
      <c r="EP84" s="36"/>
      <c r="EQ84" s="36"/>
      <c r="ER84" s="36"/>
      <c r="ES84" s="36"/>
      <c r="ET84" s="36"/>
      <c r="EU84" s="36"/>
      <c r="EV84" s="36"/>
      <c r="EW84" s="36"/>
      <c r="EX84" s="36"/>
      <c r="EY84" s="36"/>
      <c r="EZ84" s="36"/>
      <c r="FA84" s="36"/>
      <c r="FB84" s="36"/>
      <c r="FC84" s="36"/>
      <c r="FD84" s="36"/>
      <c r="FE84" s="36"/>
      <c r="FF84" s="36"/>
      <c r="FG84" s="36"/>
      <c r="FH84" s="36"/>
      <c r="FI84" s="36"/>
      <c r="FJ84" s="36"/>
      <c r="FK84" s="36"/>
      <c r="FL84" s="36"/>
      <c r="FM84" s="36"/>
      <c r="FN84" s="36"/>
      <c r="FO84" s="36"/>
      <c r="FP84" s="36"/>
      <c r="FQ84" s="36"/>
      <c r="FR84" s="36"/>
      <c r="FS84" s="36"/>
      <c r="FT84" s="36"/>
      <c r="FU84" s="36"/>
      <c r="FV84" s="36"/>
      <c r="FW84" s="36"/>
      <c r="FX84" s="36"/>
      <c r="FY84" s="36"/>
      <c r="FZ84" s="36"/>
      <c r="GA84" s="36"/>
      <c r="GB84" s="36"/>
      <c r="GC84" s="36"/>
      <c r="GD84" s="36"/>
      <c r="GE84" s="36"/>
      <c r="GF84" s="36"/>
      <c r="GG84" s="36"/>
      <c r="GH84" s="36"/>
      <c r="GI84" s="36"/>
      <c r="GJ84" s="36"/>
      <c r="GK84" s="36"/>
      <c r="GL84" s="36"/>
      <c r="GM84" s="36"/>
      <c r="GN84" s="36"/>
      <c r="GO84" s="36"/>
      <c r="GP84" s="36"/>
      <c r="GQ84" s="36"/>
      <c r="GR84" s="36"/>
      <c r="GS84" s="36"/>
      <c r="GT84" s="36"/>
      <c r="GU84" s="36"/>
      <c r="GV84" s="36"/>
      <c r="GW84" s="36"/>
      <c r="GX84" s="36"/>
      <c r="GY84" s="36"/>
      <c r="GZ84" s="36"/>
      <c r="HA84" s="36"/>
      <c r="HB84" s="36"/>
      <c r="HC84" s="36"/>
      <c r="HD84" s="36"/>
      <c r="HE84" s="36"/>
      <c r="HF84" s="36"/>
      <c r="HG84" s="36"/>
      <c r="HH84" s="36"/>
      <c r="HI84" s="36"/>
      <c r="HJ84" s="36"/>
      <c r="HK84" s="36"/>
      <c r="HL84" s="36"/>
      <c r="HM84" s="36"/>
      <c r="HN84" s="36"/>
      <c r="HO84" s="36"/>
      <c r="HP84" s="36"/>
      <c r="HQ84" s="36"/>
      <c r="HR84" s="36"/>
      <c r="HS84" s="36"/>
      <c r="HT84" s="36"/>
      <c r="HU84" s="36"/>
      <c r="HV84" s="36"/>
      <c r="HW84" s="36"/>
      <c r="HX84" s="36"/>
      <c r="HY84" s="36"/>
      <c r="HZ84" s="36"/>
      <c r="IA84" s="36"/>
      <c r="IB84" s="36"/>
      <c r="IC84" s="36"/>
      <c r="ID84" s="36"/>
      <c r="IE84" s="36"/>
      <c r="IF84" s="36"/>
      <c r="IG84" s="36"/>
      <c r="IH84" s="36"/>
      <c r="II84" s="36"/>
      <c r="IJ84" s="36"/>
      <c r="IK84" s="36"/>
      <c r="IL84" s="36"/>
      <c r="IM84" s="36"/>
      <c r="IN84" s="36"/>
      <c r="IO84" s="36"/>
      <c r="IP84" s="36"/>
      <c r="IQ84" s="36"/>
      <c r="IR84" s="36"/>
      <c r="IS84" s="36"/>
      <c r="IT84" s="36"/>
      <c r="IU84" s="36"/>
      <c r="IV84" s="36"/>
      <c r="IW84" s="237"/>
    </row>
    <row r="85" ht="13.65" customHeight="1">
      <c r="A85" s="33"/>
      <c r="B85" s="472"/>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c r="IV85" s="36"/>
      <c r="IW85" s="237"/>
    </row>
    <row r="86" ht="13.65" customHeight="1">
      <c r="A86" s="33"/>
      <c r="B86" s="472"/>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c r="EA86" s="36"/>
      <c r="EB86" s="36"/>
      <c r="EC86" s="36"/>
      <c r="ED86" s="36"/>
      <c r="EE86" s="36"/>
      <c r="EF86" s="36"/>
      <c r="EG86" s="36"/>
      <c r="EH86" s="36"/>
      <c r="EI86" s="36"/>
      <c r="EJ86" s="36"/>
      <c r="EK86" s="36"/>
      <c r="EL86" s="36"/>
      <c r="EM86" s="36"/>
      <c r="EN86" s="36"/>
      <c r="EO86" s="36"/>
      <c r="EP86" s="36"/>
      <c r="EQ86" s="36"/>
      <c r="ER86" s="36"/>
      <c r="ES86" s="36"/>
      <c r="ET86" s="36"/>
      <c r="EU86" s="36"/>
      <c r="EV86" s="36"/>
      <c r="EW86" s="36"/>
      <c r="EX86" s="36"/>
      <c r="EY86" s="36"/>
      <c r="EZ86" s="36"/>
      <c r="FA86" s="36"/>
      <c r="FB86" s="36"/>
      <c r="FC86" s="36"/>
      <c r="FD86" s="36"/>
      <c r="FE86" s="36"/>
      <c r="FF86" s="36"/>
      <c r="FG86" s="36"/>
      <c r="FH86" s="36"/>
      <c r="FI86" s="36"/>
      <c r="FJ86" s="36"/>
      <c r="FK86" s="36"/>
      <c r="FL86" s="36"/>
      <c r="FM86" s="36"/>
      <c r="FN86" s="36"/>
      <c r="FO86" s="36"/>
      <c r="FP86" s="36"/>
      <c r="FQ86" s="36"/>
      <c r="FR86" s="36"/>
      <c r="FS86" s="36"/>
      <c r="FT86" s="36"/>
      <c r="FU86" s="36"/>
      <c r="FV86" s="36"/>
      <c r="FW86" s="36"/>
      <c r="FX86" s="36"/>
      <c r="FY86" s="36"/>
      <c r="FZ86" s="36"/>
      <c r="GA86" s="36"/>
      <c r="GB86" s="36"/>
      <c r="GC86" s="36"/>
      <c r="GD86" s="36"/>
      <c r="GE86" s="36"/>
      <c r="GF86" s="36"/>
      <c r="GG86" s="36"/>
      <c r="GH86" s="36"/>
      <c r="GI86" s="36"/>
      <c r="GJ86" s="36"/>
      <c r="GK86" s="36"/>
      <c r="GL86" s="36"/>
      <c r="GM86" s="36"/>
      <c r="GN86" s="36"/>
      <c r="GO86" s="36"/>
      <c r="GP86" s="36"/>
      <c r="GQ86" s="36"/>
      <c r="GR86" s="36"/>
      <c r="GS86" s="36"/>
      <c r="GT86" s="36"/>
      <c r="GU86" s="36"/>
      <c r="GV86" s="36"/>
      <c r="GW86" s="36"/>
      <c r="GX86" s="36"/>
      <c r="GY86" s="36"/>
      <c r="GZ86" s="36"/>
      <c r="HA86" s="36"/>
      <c r="HB86" s="36"/>
      <c r="HC86" s="36"/>
      <c r="HD86" s="36"/>
      <c r="HE86" s="36"/>
      <c r="HF86" s="36"/>
      <c r="HG86" s="36"/>
      <c r="HH86" s="36"/>
      <c r="HI86" s="36"/>
      <c r="HJ86" s="36"/>
      <c r="HK86" s="36"/>
      <c r="HL86" s="36"/>
      <c r="HM86" s="36"/>
      <c r="HN86" s="36"/>
      <c r="HO86" s="36"/>
      <c r="HP86" s="36"/>
      <c r="HQ86" s="36"/>
      <c r="HR86" s="36"/>
      <c r="HS86" s="36"/>
      <c r="HT86" s="36"/>
      <c r="HU86" s="36"/>
      <c r="HV86" s="36"/>
      <c r="HW86" s="36"/>
      <c r="HX86" s="36"/>
      <c r="HY86" s="36"/>
      <c r="HZ86" s="36"/>
      <c r="IA86" s="36"/>
      <c r="IB86" s="36"/>
      <c r="IC86" s="36"/>
      <c r="ID86" s="36"/>
      <c r="IE86" s="36"/>
      <c r="IF86" s="36"/>
      <c r="IG86" s="36"/>
      <c r="IH86" s="36"/>
      <c r="II86" s="36"/>
      <c r="IJ86" s="36"/>
      <c r="IK86" s="36"/>
      <c r="IL86" s="36"/>
      <c r="IM86" s="36"/>
      <c r="IN86" s="36"/>
      <c r="IO86" s="36"/>
      <c r="IP86" s="36"/>
      <c r="IQ86" s="36"/>
      <c r="IR86" s="36"/>
      <c r="IS86" s="36"/>
      <c r="IT86" s="36"/>
      <c r="IU86" s="36"/>
      <c r="IV86" s="36"/>
      <c r="IW86" s="237"/>
    </row>
    <row r="87" ht="13.65" customHeight="1">
      <c r="A87" s="33"/>
      <c r="B87" s="472"/>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36"/>
      <c r="DZ87" s="36"/>
      <c r="EA87" s="36"/>
      <c r="EB87" s="36"/>
      <c r="EC87" s="36"/>
      <c r="ED87" s="36"/>
      <c r="EE87" s="36"/>
      <c r="EF87" s="36"/>
      <c r="EG87" s="36"/>
      <c r="EH87" s="36"/>
      <c r="EI87" s="36"/>
      <c r="EJ87" s="36"/>
      <c r="EK87" s="36"/>
      <c r="EL87" s="36"/>
      <c r="EM87" s="36"/>
      <c r="EN87" s="36"/>
      <c r="EO87" s="36"/>
      <c r="EP87" s="36"/>
      <c r="EQ87" s="36"/>
      <c r="ER87" s="36"/>
      <c r="ES87" s="36"/>
      <c r="ET87" s="36"/>
      <c r="EU87" s="36"/>
      <c r="EV87" s="36"/>
      <c r="EW87" s="36"/>
      <c r="EX87" s="36"/>
      <c r="EY87" s="36"/>
      <c r="EZ87" s="36"/>
      <c r="FA87" s="36"/>
      <c r="FB87" s="36"/>
      <c r="FC87" s="36"/>
      <c r="FD87" s="36"/>
      <c r="FE87" s="36"/>
      <c r="FF87" s="36"/>
      <c r="FG87" s="36"/>
      <c r="FH87" s="36"/>
      <c r="FI87" s="36"/>
      <c r="FJ87" s="36"/>
      <c r="FK87" s="36"/>
      <c r="FL87" s="36"/>
      <c r="FM87" s="36"/>
      <c r="FN87" s="36"/>
      <c r="FO87" s="36"/>
      <c r="FP87" s="36"/>
      <c r="FQ87" s="36"/>
      <c r="FR87" s="36"/>
      <c r="FS87" s="36"/>
      <c r="FT87" s="36"/>
      <c r="FU87" s="36"/>
      <c r="FV87" s="36"/>
      <c r="FW87" s="36"/>
      <c r="FX87" s="36"/>
      <c r="FY87" s="36"/>
      <c r="FZ87" s="36"/>
      <c r="GA87" s="36"/>
      <c r="GB87" s="36"/>
      <c r="GC87" s="36"/>
      <c r="GD87" s="36"/>
      <c r="GE87" s="36"/>
      <c r="GF87" s="36"/>
      <c r="GG87" s="36"/>
      <c r="GH87" s="36"/>
      <c r="GI87" s="36"/>
      <c r="GJ87" s="36"/>
      <c r="GK87" s="36"/>
      <c r="GL87" s="36"/>
      <c r="GM87" s="36"/>
      <c r="GN87" s="36"/>
      <c r="GO87" s="36"/>
      <c r="GP87" s="36"/>
      <c r="GQ87" s="36"/>
      <c r="GR87" s="36"/>
      <c r="GS87" s="36"/>
      <c r="GT87" s="36"/>
      <c r="GU87" s="36"/>
      <c r="GV87" s="36"/>
      <c r="GW87" s="36"/>
      <c r="GX87" s="36"/>
      <c r="GY87" s="36"/>
      <c r="GZ87" s="36"/>
      <c r="HA87" s="36"/>
      <c r="HB87" s="36"/>
      <c r="HC87" s="36"/>
      <c r="HD87" s="36"/>
      <c r="HE87" s="36"/>
      <c r="HF87" s="36"/>
      <c r="HG87" s="36"/>
      <c r="HH87" s="36"/>
      <c r="HI87" s="36"/>
      <c r="HJ87" s="36"/>
      <c r="HK87" s="36"/>
      <c r="HL87" s="36"/>
      <c r="HM87" s="36"/>
      <c r="HN87" s="36"/>
      <c r="HO87" s="36"/>
      <c r="HP87" s="36"/>
      <c r="HQ87" s="36"/>
      <c r="HR87" s="36"/>
      <c r="HS87" s="36"/>
      <c r="HT87" s="36"/>
      <c r="HU87" s="36"/>
      <c r="HV87" s="36"/>
      <c r="HW87" s="36"/>
      <c r="HX87" s="36"/>
      <c r="HY87" s="36"/>
      <c r="HZ87" s="36"/>
      <c r="IA87" s="36"/>
      <c r="IB87" s="36"/>
      <c r="IC87" s="36"/>
      <c r="ID87" s="36"/>
      <c r="IE87" s="36"/>
      <c r="IF87" s="36"/>
      <c r="IG87" s="36"/>
      <c r="IH87" s="36"/>
      <c r="II87" s="36"/>
      <c r="IJ87" s="36"/>
      <c r="IK87" s="36"/>
      <c r="IL87" s="36"/>
      <c r="IM87" s="36"/>
      <c r="IN87" s="36"/>
      <c r="IO87" s="36"/>
      <c r="IP87" s="36"/>
      <c r="IQ87" s="36"/>
      <c r="IR87" s="36"/>
      <c r="IS87" s="36"/>
      <c r="IT87" s="36"/>
      <c r="IU87" s="36"/>
      <c r="IV87" s="36"/>
      <c r="IW87" s="237"/>
    </row>
    <row r="88" ht="13.65" customHeight="1">
      <c r="A88" s="33"/>
      <c r="B88" s="472"/>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c r="GU88" s="36"/>
      <c r="GV88" s="36"/>
      <c r="GW88" s="36"/>
      <c r="GX88" s="36"/>
      <c r="GY88" s="36"/>
      <c r="GZ88" s="36"/>
      <c r="HA88" s="36"/>
      <c r="HB88" s="36"/>
      <c r="HC88" s="36"/>
      <c r="HD88" s="36"/>
      <c r="HE88" s="36"/>
      <c r="HF88" s="36"/>
      <c r="HG88" s="36"/>
      <c r="HH88" s="36"/>
      <c r="HI88" s="36"/>
      <c r="HJ88" s="36"/>
      <c r="HK88" s="36"/>
      <c r="HL88" s="36"/>
      <c r="HM88" s="36"/>
      <c r="HN88" s="36"/>
      <c r="HO88" s="36"/>
      <c r="HP88" s="36"/>
      <c r="HQ88" s="36"/>
      <c r="HR88" s="36"/>
      <c r="HS88" s="36"/>
      <c r="HT88" s="36"/>
      <c r="HU88" s="36"/>
      <c r="HV88" s="36"/>
      <c r="HW88" s="36"/>
      <c r="HX88" s="36"/>
      <c r="HY88" s="36"/>
      <c r="HZ88" s="36"/>
      <c r="IA88" s="36"/>
      <c r="IB88" s="36"/>
      <c r="IC88" s="36"/>
      <c r="ID88" s="36"/>
      <c r="IE88" s="36"/>
      <c r="IF88" s="36"/>
      <c r="IG88" s="36"/>
      <c r="IH88" s="36"/>
      <c r="II88" s="36"/>
      <c r="IJ88" s="36"/>
      <c r="IK88" s="36"/>
      <c r="IL88" s="36"/>
      <c r="IM88" s="36"/>
      <c r="IN88" s="36"/>
      <c r="IO88" s="36"/>
      <c r="IP88" s="36"/>
      <c r="IQ88" s="36"/>
      <c r="IR88" s="36"/>
      <c r="IS88" s="36"/>
      <c r="IT88" s="36"/>
      <c r="IU88" s="36"/>
      <c r="IV88" s="36"/>
      <c r="IW88" s="237"/>
    </row>
    <row r="89" ht="13.65" customHeight="1">
      <c r="A89" s="33"/>
      <c r="B89" s="472"/>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c r="GU89" s="36"/>
      <c r="GV89" s="36"/>
      <c r="GW89" s="36"/>
      <c r="GX89" s="36"/>
      <c r="GY89" s="36"/>
      <c r="GZ89" s="36"/>
      <c r="HA89" s="36"/>
      <c r="HB89" s="36"/>
      <c r="HC89" s="36"/>
      <c r="HD89" s="36"/>
      <c r="HE89" s="36"/>
      <c r="HF89" s="36"/>
      <c r="HG89" s="36"/>
      <c r="HH89" s="36"/>
      <c r="HI89" s="36"/>
      <c r="HJ89" s="36"/>
      <c r="HK89" s="36"/>
      <c r="HL89" s="36"/>
      <c r="HM89" s="36"/>
      <c r="HN89" s="36"/>
      <c r="HO89" s="36"/>
      <c r="HP89" s="36"/>
      <c r="HQ89" s="36"/>
      <c r="HR89" s="36"/>
      <c r="HS89" s="36"/>
      <c r="HT89" s="36"/>
      <c r="HU89" s="36"/>
      <c r="HV89" s="36"/>
      <c r="HW89" s="36"/>
      <c r="HX89" s="36"/>
      <c r="HY89" s="36"/>
      <c r="HZ89" s="36"/>
      <c r="IA89" s="36"/>
      <c r="IB89" s="36"/>
      <c r="IC89" s="36"/>
      <c r="ID89" s="36"/>
      <c r="IE89" s="36"/>
      <c r="IF89" s="36"/>
      <c r="IG89" s="36"/>
      <c r="IH89" s="36"/>
      <c r="II89" s="36"/>
      <c r="IJ89" s="36"/>
      <c r="IK89" s="36"/>
      <c r="IL89" s="36"/>
      <c r="IM89" s="36"/>
      <c r="IN89" s="36"/>
      <c r="IO89" s="36"/>
      <c r="IP89" s="36"/>
      <c r="IQ89" s="36"/>
      <c r="IR89" s="36"/>
      <c r="IS89" s="36"/>
      <c r="IT89" s="36"/>
      <c r="IU89" s="36"/>
      <c r="IV89" s="36"/>
      <c r="IW89" s="237"/>
    </row>
    <row r="90" ht="13.65" customHeight="1">
      <c r="A90" s="33"/>
      <c r="B90" s="472"/>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36"/>
      <c r="IS90" s="36"/>
      <c r="IT90" s="36"/>
      <c r="IU90" s="36"/>
      <c r="IV90" s="36"/>
      <c r="IW90" s="237"/>
    </row>
    <row r="91" ht="13.65" customHeight="1">
      <c r="A91" s="33"/>
      <c r="B91" s="472"/>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c r="GU91" s="36"/>
      <c r="GV91" s="36"/>
      <c r="GW91" s="36"/>
      <c r="GX91" s="36"/>
      <c r="GY91" s="36"/>
      <c r="GZ91" s="36"/>
      <c r="HA91" s="36"/>
      <c r="HB91" s="36"/>
      <c r="HC91" s="36"/>
      <c r="HD91" s="36"/>
      <c r="HE91" s="36"/>
      <c r="HF91" s="36"/>
      <c r="HG91" s="36"/>
      <c r="HH91" s="36"/>
      <c r="HI91" s="36"/>
      <c r="HJ91" s="36"/>
      <c r="HK91" s="36"/>
      <c r="HL91" s="36"/>
      <c r="HM91" s="36"/>
      <c r="HN91" s="36"/>
      <c r="HO91" s="36"/>
      <c r="HP91" s="36"/>
      <c r="HQ91" s="36"/>
      <c r="HR91" s="36"/>
      <c r="HS91" s="36"/>
      <c r="HT91" s="36"/>
      <c r="HU91" s="36"/>
      <c r="HV91" s="36"/>
      <c r="HW91" s="36"/>
      <c r="HX91" s="36"/>
      <c r="HY91" s="36"/>
      <c r="HZ91" s="36"/>
      <c r="IA91" s="36"/>
      <c r="IB91" s="36"/>
      <c r="IC91" s="36"/>
      <c r="ID91" s="36"/>
      <c r="IE91" s="36"/>
      <c r="IF91" s="36"/>
      <c r="IG91" s="36"/>
      <c r="IH91" s="36"/>
      <c r="II91" s="36"/>
      <c r="IJ91" s="36"/>
      <c r="IK91" s="36"/>
      <c r="IL91" s="36"/>
      <c r="IM91" s="36"/>
      <c r="IN91" s="36"/>
      <c r="IO91" s="36"/>
      <c r="IP91" s="36"/>
      <c r="IQ91" s="36"/>
      <c r="IR91" s="36"/>
      <c r="IS91" s="36"/>
      <c r="IT91" s="36"/>
      <c r="IU91" s="36"/>
      <c r="IV91" s="36"/>
      <c r="IW91" s="237"/>
    </row>
    <row r="92" ht="13.65" customHeight="1">
      <c r="A92" s="33"/>
      <c r="B92" s="472"/>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c r="DZ92" s="36"/>
      <c r="EA92" s="36"/>
      <c r="EB92" s="36"/>
      <c r="EC92" s="36"/>
      <c r="ED92" s="36"/>
      <c r="EE92" s="36"/>
      <c r="EF92" s="36"/>
      <c r="EG92" s="36"/>
      <c r="EH92" s="36"/>
      <c r="EI92" s="36"/>
      <c r="EJ92" s="36"/>
      <c r="EK92" s="36"/>
      <c r="EL92" s="36"/>
      <c r="EM92" s="36"/>
      <c r="EN92" s="36"/>
      <c r="EO92" s="36"/>
      <c r="EP92" s="36"/>
      <c r="EQ92" s="36"/>
      <c r="ER92" s="36"/>
      <c r="ES92" s="36"/>
      <c r="ET92" s="36"/>
      <c r="EU92" s="36"/>
      <c r="EV92" s="36"/>
      <c r="EW92" s="36"/>
      <c r="EX92" s="36"/>
      <c r="EY92" s="36"/>
      <c r="EZ92" s="36"/>
      <c r="FA92" s="36"/>
      <c r="FB92" s="36"/>
      <c r="FC92" s="36"/>
      <c r="FD92" s="36"/>
      <c r="FE92" s="36"/>
      <c r="FF92" s="36"/>
      <c r="FG92" s="36"/>
      <c r="FH92" s="36"/>
      <c r="FI92" s="36"/>
      <c r="FJ92" s="36"/>
      <c r="FK92" s="36"/>
      <c r="FL92" s="36"/>
      <c r="FM92" s="36"/>
      <c r="FN92" s="36"/>
      <c r="FO92" s="36"/>
      <c r="FP92" s="36"/>
      <c r="FQ92" s="36"/>
      <c r="FR92" s="36"/>
      <c r="FS92" s="36"/>
      <c r="FT92" s="36"/>
      <c r="FU92" s="36"/>
      <c r="FV92" s="36"/>
      <c r="FW92" s="36"/>
      <c r="FX92" s="36"/>
      <c r="FY92" s="36"/>
      <c r="FZ92" s="36"/>
      <c r="GA92" s="36"/>
      <c r="GB92" s="36"/>
      <c r="GC92" s="36"/>
      <c r="GD92" s="36"/>
      <c r="GE92" s="36"/>
      <c r="GF92" s="36"/>
      <c r="GG92" s="36"/>
      <c r="GH92" s="36"/>
      <c r="GI92" s="36"/>
      <c r="GJ92" s="36"/>
      <c r="GK92" s="36"/>
      <c r="GL92" s="36"/>
      <c r="GM92" s="36"/>
      <c r="GN92" s="36"/>
      <c r="GO92" s="36"/>
      <c r="GP92" s="36"/>
      <c r="GQ92" s="36"/>
      <c r="GR92" s="36"/>
      <c r="GS92" s="36"/>
      <c r="GT92" s="36"/>
      <c r="GU92" s="36"/>
      <c r="GV92" s="36"/>
      <c r="GW92" s="36"/>
      <c r="GX92" s="36"/>
      <c r="GY92" s="36"/>
      <c r="GZ92" s="36"/>
      <c r="HA92" s="36"/>
      <c r="HB92" s="36"/>
      <c r="HC92" s="36"/>
      <c r="HD92" s="36"/>
      <c r="HE92" s="36"/>
      <c r="HF92" s="36"/>
      <c r="HG92" s="36"/>
      <c r="HH92" s="36"/>
      <c r="HI92" s="36"/>
      <c r="HJ92" s="36"/>
      <c r="HK92" s="36"/>
      <c r="HL92" s="36"/>
      <c r="HM92" s="36"/>
      <c r="HN92" s="36"/>
      <c r="HO92" s="36"/>
      <c r="HP92" s="36"/>
      <c r="HQ92" s="36"/>
      <c r="HR92" s="36"/>
      <c r="HS92" s="36"/>
      <c r="HT92" s="36"/>
      <c r="HU92" s="36"/>
      <c r="HV92" s="36"/>
      <c r="HW92" s="36"/>
      <c r="HX92" s="36"/>
      <c r="HY92" s="36"/>
      <c r="HZ92" s="36"/>
      <c r="IA92" s="36"/>
      <c r="IB92" s="36"/>
      <c r="IC92" s="36"/>
      <c r="ID92" s="36"/>
      <c r="IE92" s="36"/>
      <c r="IF92" s="36"/>
      <c r="IG92" s="36"/>
      <c r="IH92" s="36"/>
      <c r="II92" s="36"/>
      <c r="IJ92" s="36"/>
      <c r="IK92" s="36"/>
      <c r="IL92" s="36"/>
      <c r="IM92" s="36"/>
      <c r="IN92" s="36"/>
      <c r="IO92" s="36"/>
      <c r="IP92" s="36"/>
      <c r="IQ92" s="36"/>
      <c r="IR92" s="36"/>
      <c r="IS92" s="36"/>
      <c r="IT92" s="36"/>
      <c r="IU92" s="36"/>
      <c r="IV92" s="36"/>
      <c r="IW92" s="237"/>
    </row>
    <row r="93" ht="13.65" customHeight="1">
      <c r="A93" s="33"/>
      <c r="B93" s="472"/>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c r="FB93" s="36"/>
      <c r="FC93" s="36"/>
      <c r="FD93" s="36"/>
      <c r="FE93" s="36"/>
      <c r="FF93" s="36"/>
      <c r="FG93" s="36"/>
      <c r="FH93" s="36"/>
      <c r="FI93" s="36"/>
      <c r="FJ93" s="36"/>
      <c r="FK93" s="36"/>
      <c r="FL93" s="36"/>
      <c r="FM93" s="36"/>
      <c r="FN93" s="36"/>
      <c r="FO93" s="36"/>
      <c r="FP93" s="36"/>
      <c r="FQ93" s="36"/>
      <c r="FR93" s="36"/>
      <c r="FS93" s="36"/>
      <c r="FT93" s="36"/>
      <c r="FU93" s="36"/>
      <c r="FV93" s="36"/>
      <c r="FW93" s="36"/>
      <c r="FX93" s="36"/>
      <c r="FY93" s="36"/>
      <c r="FZ93" s="36"/>
      <c r="GA93" s="36"/>
      <c r="GB93" s="36"/>
      <c r="GC93" s="36"/>
      <c r="GD93" s="36"/>
      <c r="GE93" s="36"/>
      <c r="GF93" s="36"/>
      <c r="GG93" s="36"/>
      <c r="GH93" s="36"/>
      <c r="GI93" s="36"/>
      <c r="GJ93" s="36"/>
      <c r="GK93" s="36"/>
      <c r="GL93" s="36"/>
      <c r="GM93" s="36"/>
      <c r="GN93" s="36"/>
      <c r="GO93" s="36"/>
      <c r="GP93" s="36"/>
      <c r="GQ93" s="36"/>
      <c r="GR93" s="36"/>
      <c r="GS93" s="36"/>
      <c r="GT93" s="36"/>
      <c r="GU93" s="36"/>
      <c r="GV93" s="36"/>
      <c r="GW93" s="36"/>
      <c r="GX93" s="36"/>
      <c r="GY93" s="36"/>
      <c r="GZ93" s="36"/>
      <c r="HA93" s="36"/>
      <c r="HB93" s="36"/>
      <c r="HC93" s="36"/>
      <c r="HD93" s="36"/>
      <c r="HE93" s="36"/>
      <c r="HF93" s="36"/>
      <c r="HG93" s="36"/>
      <c r="HH93" s="36"/>
      <c r="HI93" s="36"/>
      <c r="HJ93" s="36"/>
      <c r="HK93" s="36"/>
      <c r="HL93" s="36"/>
      <c r="HM93" s="36"/>
      <c r="HN93" s="36"/>
      <c r="HO93" s="36"/>
      <c r="HP93" s="36"/>
      <c r="HQ93" s="36"/>
      <c r="HR93" s="36"/>
      <c r="HS93" s="36"/>
      <c r="HT93" s="36"/>
      <c r="HU93" s="36"/>
      <c r="HV93" s="36"/>
      <c r="HW93" s="36"/>
      <c r="HX93" s="36"/>
      <c r="HY93" s="36"/>
      <c r="HZ93" s="36"/>
      <c r="IA93" s="36"/>
      <c r="IB93" s="36"/>
      <c r="IC93" s="36"/>
      <c r="ID93" s="36"/>
      <c r="IE93" s="36"/>
      <c r="IF93" s="36"/>
      <c r="IG93" s="36"/>
      <c r="IH93" s="36"/>
      <c r="II93" s="36"/>
      <c r="IJ93" s="36"/>
      <c r="IK93" s="36"/>
      <c r="IL93" s="36"/>
      <c r="IM93" s="36"/>
      <c r="IN93" s="36"/>
      <c r="IO93" s="36"/>
      <c r="IP93" s="36"/>
      <c r="IQ93" s="36"/>
      <c r="IR93" s="36"/>
      <c r="IS93" s="36"/>
      <c r="IT93" s="36"/>
      <c r="IU93" s="36"/>
      <c r="IV93" s="36"/>
      <c r="IW93" s="237"/>
    </row>
    <row r="94" ht="13.65" customHeight="1">
      <c r="A94" s="33"/>
      <c r="B94" s="472"/>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c r="FB94" s="36"/>
      <c r="FC94" s="36"/>
      <c r="FD94" s="36"/>
      <c r="FE94" s="36"/>
      <c r="FF94" s="36"/>
      <c r="FG94" s="36"/>
      <c r="FH94" s="36"/>
      <c r="FI94" s="36"/>
      <c r="FJ94" s="36"/>
      <c r="FK94" s="36"/>
      <c r="FL94" s="36"/>
      <c r="FM94" s="36"/>
      <c r="FN94" s="36"/>
      <c r="FO94" s="36"/>
      <c r="FP94" s="36"/>
      <c r="FQ94" s="36"/>
      <c r="FR94" s="36"/>
      <c r="FS94" s="36"/>
      <c r="FT94" s="36"/>
      <c r="FU94" s="36"/>
      <c r="FV94" s="36"/>
      <c r="FW94" s="36"/>
      <c r="FX94" s="36"/>
      <c r="FY94" s="36"/>
      <c r="FZ94" s="36"/>
      <c r="GA94" s="36"/>
      <c r="GB94" s="36"/>
      <c r="GC94" s="36"/>
      <c r="GD94" s="36"/>
      <c r="GE94" s="36"/>
      <c r="GF94" s="36"/>
      <c r="GG94" s="36"/>
      <c r="GH94" s="36"/>
      <c r="GI94" s="36"/>
      <c r="GJ94" s="36"/>
      <c r="GK94" s="36"/>
      <c r="GL94" s="36"/>
      <c r="GM94" s="36"/>
      <c r="GN94" s="36"/>
      <c r="GO94" s="36"/>
      <c r="GP94" s="36"/>
      <c r="GQ94" s="36"/>
      <c r="GR94" s="36"/>
      <c r="GS94" s="36"/>
      <c r="GT94" s="36"/>
      <c r="GU94" s="36"/>
      <c r="GV94" s="36"/>
      <c r="GW94" s="36"/>
      <c r="GX94" s="36"/>
      <c r="GY94" s="36"/>
      <c r="GZ94" s="36"/>
      <c r="HA94" s="36"/>
      <c r="HB94" s="36"/>
      <c r="HC94" s="36"/>
      <c r="HD94" s="36"/>
      <c r="HE94" s="36"/>
      <c r="HF94" s="36"/>
      <c r="HG94" s="36"/>
      <c r="HH94" s="36"/>
      <c r="HI94" s="36"/>
      <c r="HJ94" s="36"/>
      <c r="HK94" s="36"/>
      <c r="HL94" s="36"/>
      <c r="HM94" s="36"/>
      <c r="HN94" s="36"/>
      <c r="HO94" s="36"/>
      <c r="HP94" s="36"/>
      <c r="HQ94" s="36"/>
      <c r="HR94" s="36"/>
      <c r="HS94" s="36"/>
      <c r="HT94" s="36"/>
      <c r="HU94" s="36"/>
      <c r="HV94" s="36"/>
      <c r="HW94" s="36"/>
      <c r="HX94" s="36"/>
      <c r="HY94" s="36"/>
      <c r="HZ94" s="36"/>
      <c r="IA94" s="36"/>
      <c r="IB94" s="36"/>
      <c r="IC94" s="36"/>
      <c r="ID94" s="36"/>
      <c r="IE94" s="36"/>
      <c r="IF94" s="36"/>
      <c r="IG94" s="36"/>
      <c r="IH94" s="36"/>
      <c r="II94" s="36"/>
      <c r="IJ94" s="36"/>
      <c r="IK94" s="36"/>
      <c r="IL94" s="36"/>
      <c r="IM94" s="36"/>
      <c r="IN94" s="36"/>
      <c r="IO94" s="36"/>
      <c r="IP94" s="36"/>
      <c r="IQ94" s="36"/>
      <c r="IR94" s="36"/>
      <c r="IS94" s="36"/>
      <c r="IT94" s="36"/>
      <c r="IU94" s="36"/>
      <c r="IV94" s="36"/>
      <c r="IW94" s="237"/>
    </row>
    <row r="95" ht="13.65" customHeight="1">
      <c r="A95" s="33"/>
      <c r="B95" s="472"/>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c r="FB95" s="36"/>
      <c r="FC95" s="36"/>
      <c r="FD95" s="36"/>
      <c r="FE95" s="36"/>
      <c r="FF95" s="36"/>
      <c r="FG95" s="36"/>
      <c r="FH95" s="36"/>
      <c r="FI95" s="36"/>
      <c r="FJ95" s="36"/>
      <c r="FK95" s="36"/>
      <c r="FL95" s="36"/>
      <c r="FM95" s="36"/>
      <c r="FN95" s="36"/>
      <c r="FO95" s="36"/>
      <c r="FP95" s="36"/>
      <c r="FQ95" s="36"/>
      <c r="FR95" s="36"/>
      <c r="FS95" s="36"/>
      <c r="FT95" s="36"/>
      <c r="FU95" s="36"/>
      <c r="FV95" s="36"/>
      <c r="FW95" s="36"/>
      <c r="FX95" s="36"/>
      <c r="FY95" s="36"/>
      <c r="FZ95" s="36"/>
      <c r="GA95" s="36"/>
      <c r="GB95" s="36"/>
      <c r="GC95" s="36"/>
      <c r="GD95" s="36"/>
      <c r="GE95" s="36"/>
      <c r="GF95" s="36"/>
      <c r="GG95" s="36"/>
      <c r="GH95" s="36"/>
      <c r="GI95" s="36"/>
      <c r="GJ95" s="36"/>
      <c r="GK95" s="36"/>
      <c r="GL95" s="36"/>
      <c r="GM95" s="36"/>
      <c r="GN95" s="36"/>
      <c r="GO95" s="36"/>
      <c r="GP95" s="36"/>
      <c r="GQ95" s="36"/>
      <c r="GR95" s="36"/>
      <c r="GS95" s="36"/>
      <c r="GT95" s="36"/>
      <c r="GU95" s="36"/>
      <c r="GV95" s="36"/>
      <c r="GW95" s="36"/>
      <c r="GX95" s="36"/>
      <c r="GY95" s="36"/>
      <c r="GZ95" s="36"/>
      <c r="HA95" s="36"/>
      <c r="HB95" s="36"/>
      <c r="HC95" s="36"/>
      <c r="HD95" s="36"/>
      <c r="HE95" s="36"/>
      <c r="HF95" s="36"/>
      <c r="HG95" s="36"/>
      <c r="HH95" s="36"/>
      <c r="HI95" s="36"/>
      <c r="HJ95" s="36"/>
      <c r="HK95" s="36"/>
      <c r="HL95" s="36"/>
      <c r="HM95" s="36"/>
      <c r="HN95" s="36"/>
      <c r="HO95" s="36"/>
      <c r="HP95" s="36"/>
      <c r="HQ95" s="36"/>
      <c r="HR95" s="36"/>
      <c r="HS95" s="36"/>
      <c r="HT95" s="36"/>
      <c r="HU95" s="36"/>
      <c r="HV95" s="36"/>
      <c r="HW95" s="36"/>
      <c r="HX95" s="36"/>
      <c r="HY95" s="36"/>
      <c r="HZ95" s="36"/>
      <c r="IA95" s="36"/>
      <c r="IB95" s="36"/>
      <c r="IC95" s="36"/>
      <c r="ID95" s="36"/>
      <c r="IE95" s="36"/>
      <c r="IF95" s="36"/>
      <c r="IG95" s="36"/>
      <c r="IH95" s="36"/>
      <c r="II95" s="36"/>
      <c r="IJ95" s="36"/>
      <c r="IK95" s="36"/>
      <c r="IL95" s="36"/>
      <c r="IM95" s="36"/>
      <c r="IN95" s="36"/>
      <c r="IO95" s="36"/>
      <c r="IP95" s="36"/>
      <c r="IQ95" s="36"/>
      <c r="IR95" s="36"/>
      <c r="IS95" s="36"/>
      <c r="IT95" s="36"/>
      <c r="IU95" s="36"/>
      <c r="IV95" s="36"/>
      <c r="IW95" s="237"/>
    </row>
    <row r="96" ht="13.65" customHeight="1">
      <c r="A96" s="33"/>
      <c r="B96" s="472"/>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c r="IW96" s="237"/>
    </row>
    <row r="97" ht="13.65" customHeight="1">
      <c r="A97" s="33"/>
      <c r="B97" s="472"/>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c r="FB97" s="36"/>
      <c r="FC97" s="36"/>
      <c r="FD97" s="36"/>
      <c r="FE97" s="36"/>
      <c r="FF97" s="36"/>
      <c r="FG97" s="36"/>
      <c r="FH97" s="36"/>
      <c r="FI97" s="36"/>
      <c r="FJ97" s="36"/>
      <c r="FK97" s="36"/>
      <c r="FL97" s="36"/>
      <c r="FM97" s="36"/>
      <c r="FN97" s="36"/>
      <c r="FO97" s="36"/>
      <c r="FP97" s="36"/>
      <c r="FQ97" s="36"/>
      <c r="FR97" s="36"/>
      <c r="FS97" s="36"/>
      <c r="FT97" s="36"/>
      <c r="FU97" s="36"/>
      <c r="FV97" s="36"/>
      <c r="FW97" s="36"/>
      <c r="FX97" s="36"/>
      <c r="FY97" s="36"/>
      <c r="FZ97" s="36"/>
      <c r="GA97" s="36"/>
      <c r="GB97" s="36"/>
      <c r="GC97" s="36"/>
      <c r="GD97" s="36"/>
      <c r="GE97" s="36"/>
      <c r="GF97" s="36"/>
      <c r="GG97" s="36"/>
      <c r="GH97" s="36"/>
      <c r="GI97" s="36"/>
      <c r="GJ97" s="36"/>
      <c r="GK97" s="36"/>
      <c r="GL97" s="36"/>
      <c r="GM97" s="36"/>
      <c r="GN97" s="36"/>
      <c r="GO97" s="36"/>
      <c r="GP97" s="36"/>
      <c r="GQ97" s="36"/>
      <c r="GR97" s="36"/>
      <c r="GS97" s="36"/>
      <c r="GT97" s="36"/>
      <c r="GU97" s="36"/>
      <c r="GV97" s="36"/>
      <c r="GW97" s="36"/>
      <c r="GX97" s="36"/>
      <c r="GY97" s="36"/>
      <c r="GZ97" s="36"/>
      <c r="HA97" s="36"/>
      <c r="HB97" s="36"/>
      <c r="HC97" s="36"/>
      <c r="HD97" s="36"/>
      <c r="HE97" s="36"/>
      <c r="HF97" s="36"/>
      <c r="HG97" s="36"/>
      <c r="HH97" s="36"/>
      <c r="HI97" s="36"/>
      <c r="HJ97" s="36"/>
      <c r="HK97" s="36"/>
      <c r="HL97" s="36"/>
      <c r="HM97" s="36"/>
      <c r="HN97" s="36"/>
      <c r="HO97" s="36"/>
      <c r="HP97" s="36"/>
      <c r="HQ97" s="36"/>
      <c r="HR97" s="36"/>
      <c r="HS97" s="36"/>
      <c r="HT97" s="36"/>
      <c r="HU97" s="36"/>
      <c r="HV97" s="36"/>
      <c r="HW97" s="36"/>
      <c r="HX97" s="36"/>
      <c r="HY97" s="36"/>
      <c r="HZ97" s="36"/>
      <c r="IA97" s="36"/>
      <c r="IB97" s="36"/>
      <c r="IC97" s="36"/>
      <c r="ID97" s="36"/>
      <c r="IE97" s="36"/>
      <c r="IF97" s="36"/>
      <c r="IG97" s="36"/>
      <c r="IH97" s="36"/>
      <c r="II97" s="36"/>
      <c r="IJ97" s="36"/>
      <c r="IK97" s="36"/>
      <c r="IL97" s="36"/>
      <c r="IM97" s="36"/>
      <c r="IN97" s="36"/>
      <c r="IO97" s="36"/>
      <c r="IP97" s="36"/>
      <c r="IQ97" s="36"/>
      <c r="IR97" s="36"/>
      <c r="IS97" s="36"/>
      <c r="IT97" s="36"/>
      <c r="IU97" s="36"/>
      <c r="IV97" s="36"/>
      <c r="IW97" s="237"/>
    </row>
    <row r="98" ht="13.65" customHeight="1">
      <c r="A98" s="33"/>
      <c r="B98" s="472"/>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c r="GU98" s="36"/>
      <c r="GV98" s="36"/>
      <c r="GW98" s="36"/>
      <c r="GX98" s="36"/>
      <c r="GY98" s="36"/>
      <c r="GZ98" s="36"/>
      <c r="HA98" s="36"/>
      <c r="HB98" s="36"/>
      <c r="HC98" s="36"/>
      <c r="HD98" s="36"/>
      <c r="HE98" s="36"/>
      <c r="HF98" s="36"/>
      <c r="HG98" s="36"/>
      <c r="HH98" s="36"/>
      <c r="HI98" s="36"/>
      <c r="HJ98" s="36"/>
      <c r="HK98" s="36"/>
      <c r="HL98" s="36"/>
      <c r="HM98" s="36"/>
      <c r="HN98" s="36"/>
      <c r="HO98" s="36"/>
      <c r="HP98" s="36"/>
      <c r="HQ98" s="36"/>
      <c r="HR98" s="36"/>
      <c r="HS98" s="36"/>
      <c r="HT98" s="36"/>
      <c r="HU98" s="36"/>
      <c r="HV98" s="36"/>
      <c r="HW98" s="36"/>
      <c r="HX98" s="36"/>
      <c r="HY98" s="36"/>
      <c r="HZ98" s="36"/>
      <c r="IA98" s="36"/>
      <c r="IB98" s="36"/>
      <c r="IC98" s="36"/>
      <c r="ID98" s="36"/>
      <c r="IE98" s="36"/>
      <c r="IF98" s="36"/>
      <c r="IG98" s="36"/>
      <c r="IH98" s="36"/>
      <c r="II98" s="36"/>
      <c r="IJ98" s="36"/>
      <c r="IK98" s="36"/>
      <c r="IL98" s="36"/>
      <c r="IM98" s="36"/>
      <c r="IN98" s="36"/>
      <c r="IO98" s="36"/>
      <c r="IP98" s="36"/>
      <c r="IQ98" s="36"/>
      <c r="IR98" s="36"/>
      <c r="IS98" s="36"/>
      <c r="IT98" s="36"/>
      <c r="IU98" s="36"/>
      <c r="IV98" s="36"/>
      <c r="IW98" s="237"/>
    </row>
    <row r="99" ht="13.65" customHeight="1">
      <c r="A99" s="33"/>
      <c r="B99" s="472"/>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c r="DW99" s="36"/>
      <c r="DX99" s="36"/>
      <c r="DY99" s="36"/>
      <c r="DZ99" s="36"/>
      <c r="EA99" s="36"/>
      <c r="EB99" s="36"/>
      <c r="EC99" s="36"/>
      <c r="ED99" s="36"/>
      <c r="EE99" s="36"/>
      <c r="EF99" s="36"/>
      <c r="EG99" s="36"/>
      <c r="EH99" s="36"/>
      <c r="EI99" s="36"/>
      <c r="EJ99" s="36"/>
      <c r="EK99" s="36"/>
      <c r="EL99" s="36"/>
      <c r="EM99" s="36"/>
      <c r="EN99" s="36"/>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6"/>
      <c r="FN99" s="36"/>
      <c r="FO99" s="36"/>
      <c r="FP99" s="36"/>
      <c r="FQ99" s="36"/>
      <c r="FR99" s="36"/>
      <c r="FS99" s="36"/>
      <c r="FT99" s="36"/>
      <c r="FU99" s="36"/>
      <c r="FV99" s="36"/>
      <c r="FW99" s="36"/>
      <c r="FX99" s="36"/>
      <c r="FY99" s="36"/>
      <c r="FZ99" s="36"/>
      <c r="GA99" s="36"/>
      <c r="GB99" s="36"/>
      <c r="GC99" s="36"/>
      <c r="GD99" s="36"/>
      <c r="GE99" s="36"/>
      <c r="GF99" s="36"/>
      <c r="GG99" s="36"/>
      <c r="GH99" s="36"/>
      <c r="GI99" s="36"/>
      <c r="GJ99" s="36"/>
      <c r="GK99" s="36"/>
      <c r="GL99" s="36"/>
      <c r="GM99" s="36"/>
      <c r="GN99" s="36"/>
      <c r="GO99" s="36"/>
      <c r="GP99" s="36"/>
      <c r="GQ99" s="36"/>
      <c r="GR99" s="36"/>
      <c r="GS99" s="36"/>
      <c r="GT99" s="36"/>
      <c r="GU99" s="36"/>
      <c r="GV99" s="36"/>
      <c r="GW99" s="36"/>
      <c r="GX99" s="36"/>
      <c r="GY99" s="36"/>
      <c r="GZ99" s="36"/>
      <c r="HA99" s="36"/>
      <c r="HB99" s="36"/>
      <c r="HC99" s="36"/>
      <c r="HD99" s="36"/>
      <c r="HE99" s="36"/>
      <c r="HF99" s="36"/>
      <c r="HG99" s="36"/>
      <c r="HH99" s="36"/>
      <c r="HI99" s="36"/>
      <c r="HJ99" s="36"/>
      <c r="HK99" s="36"/>
      <c r="HL99" s="36"/>
      <c r="HM99" s="36"/>
      <c r="HN99" s="36"/>
      <c r="HO99" s="36"/>
      <c r="HP99" s="36"/>
      <c r="HQ99" s="36"/>
      <c r="HR99" s="36"/>
      <c r="HS99" s="36"/>
      <c r="HT99" s="36"/>
      <c r="HU99" s="36"/>
      <c r="HV99" s="36"/>
      <c r="HW99" s="36"/>
      <c r="HX99" s="36"/>
      <c r="HY99" s="36"/>
      <c r="HZ99" s="36"/>
      <c r="IA99" s="36"/>
      <c r="IB99" s="36"/>
      <c r="IC99" s="36"/>
      <c r="ID99" s="36"/>
      <c r="IE99" s="36"/>
      <c r="IF99" s="36"/>
      <c r="IG99" s="36"/>
      <c r="IH99" s="36"/>
      <c r="II99" s="36"/>
      <c r="IJ99" s="36"/>
      <c r="IK99" s="36"/>
      <c r="IL99" s="36"/>
      <c r="IM99" s="36"/>
      <c r="IN99" s="36"/>
      <c r="IO99" s="36"/>
      <c r="IP99" s="36"/>
      <c r="IQ99" s="36"/>
      <c r="IR99" s="36"/>
      <c r="IS99" s="36"/>
      <c r="IT99" s="36"/>
      <c r="IU99" s="36"/>
      <c r="IV99" s="36"/>
      <c r="IW99" s="237"/>
    </row>
    <row r="100" ht="13.65" customHeight="1">
      <c r="A100" s="33"/>
      <c r="B100" s="472"/>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c r="FF100" s="36"/>
      <c r="FG100" s="36"/>
      <c r="FH100" s="36"/>
      <c r="FI100" s="36"/>
      <c r="FJ100" s="36"/>
      <c r="FK100" s="36"/>
      <c r="FL100" s="36"/>
      <c r="FM100" s="36"/>
      <c r="FN100" s="36"/>
      <c r="FO100" s="36"/>
      <c r="FP100" s="36"/>
      <c r="FQ100" s="36"/>
      <c r="FR100" s="36"/>
      <c r="FS100" s="36"/>
      <c r="FT100" s="36"/>
      <c r="FU100" s="36"/>
      <c r="FV100" s="36"/>
      <c r="FW100" s="36"/>
      <c r="FX100" s="36"/>
      <c r="FY100" s="36"/>
      <c r="FZ100" s="36"/>
      <c r="GA100" s="36"/>
      <c r="GB100" s="36"/>
      <c r="GC100" s="36"/>
      <c r="GD100" s="36"/>
      <c r="GE100" s="36"/>
      <c r="GF100" s="36"/>
      <c r="GG100" s="36"/>
      <c r="GH100" s="36"/>
      <c r="GI100" s="36"/>
      <c r="GJ100" s="36"/>
      <c r="GK100" s="36"/>
      <c r="GL100" s="36"/>
      <c r="GM100" s="36"/>
      <c r="GN100" s="36"/>
      <c r="GO100" s="36"/>
      <c r="GP100" s="36"/>
      <c r="GQ100" s="36"/>
      <c r="GR100" s="36"/>
      <c r="GS100" s="36"/>
      <c r="GT100" s="36"/>
      <c r="GU100" s="36"/>
      <c r="GV100" s="36"/>
      <c r="GW100" s="36"/>
      <c r="GX100" s="36"/>
      <c r="GY100" s="36"/>
      <c r="GZ100" s="36"/>
      <c r="HA100" s="36"/>
      <c r="HB100" s="36"/>
      <c r="HC100" s="36"/>
      <c r="HD100" s="36"/>
      <c r="HE100" s="36"/>
      <c r="HF100" s="36"/>
      <c r="HG100" s="36"/>
      <c r="HH100" s="36"/>
      <c r="HI100" s="36"/>
      <c r="HJ100" s="36"/>
      <c r="HK100" s="36"/>
      <c r="HL100" s="36"/>
      <c r="HM100" s="36"/>
      <c r="HN100" s="36"/>
      <c r="HO100" s="36"/>
      <c r="HP100" s="36"/>
      <c r="HQ100" s="36"/>
      <c r="HR100" s="36"/>
      <c r="HS100" s="36"/>
      <c r="HT100" s="36"/>
      <c r="HU100" s="36"/>
      <c r="HV100" s="36"/>
      <c r="HW100" s="36"/>
      <c r="HX100" s="36"/>
      <c r="HY100" s="36"/>
      <c r="HZ100" s="36"/>
      <c r="IA100" s="36"/>
      <c r="IB100" s="36"/>
      <c r="IC100" s="36"/>
      <c r="ID100" s="36"/>
      <c r="IE100" s="36"/>
      <c r="IF100" s="36"/>
      <c r="IG100" s="36"/>
      <c r="IH100" s="36"/>
      <c r="II100" s="36"/>
      <c r="IJ100" s="36"/>
      <c r="IK100" s="36"/>
      <c r="IL100" s="36"/>
      <c r="IM100" s="36"/>
      <c r="IN100" s="36"/>
      <c r="IO100" s="36"/>
      <c r="IP100" s="36"/>
      <c r="IQ100" s="36"/>
      <c r="IR100" s="36"/>
      <c r="IS100" s="36"/>
      <c r="IT100" s="36"/>
      <c r="IU100" s="36"/>
      <c r="IV100" s="36"/>
      <c r="IW100" s="237"/>
    </row>
    <row r="101" ht="13.65" customHeight="1">
      <c r="A101" s="33"/>
      <c r="B101" s="472"/>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c r="FF101" s="36"/>
      <c r="FG101" s="36"/>
      <c r="FH101" s="36"/>
      <c r="FI101" s="36"/>
      <c r="FJ101" s="36"/>
      <c r="FK101" s="36"/>
      <c r="FL101" s="36"/>
      <c r="FM101" s="36"/>
      <c r="FN101" s="36"/>
      <c r="FO101" s="36"/>
      <c r="FP101" s="36"/>
      <c r="FQ101" s="36"/>
      <c r="FR101" s="36"/>
      <c r="FS101" s="36"/>
      <c r="FT101" s="36"/>
      <c r="FU101" s="36"/>
      <c r="FV101" s="36"/>
      <c r="FW101" s="36"/>
      <c r="FX101" s="36"/>
      <c r="FY101" s="36"/>
      <c r="FZ101" s="36"/>
      <c r="GA101" s="36"/>
      <c r="GB101" s="36"/>
      <c r="GC101" s="36"/>
      <c r="GD101" s="36"/>
      <c r="GE101" s="36"/>
      <c r="GF101" s="36"/>
      <c r="GG101" s="36"/>
      <c r="GH101" s="36"/>
      <c r="GI101" s="36"/>
      <c r="GJ101" s="36"/>
      <c r="GK101" s="36"/>
      <c r="GL101" s="36"/>
      <c r="GM101" s="36"/>
      <c r="GN101" s="36"/>
      <c r="GO101" s="36"/>
      <c r="GP101" s="36"/>
      <c r="GQ101" s="36"/>
      <c r="GR101" s="36"/>
      <c r="GS101" s="36"/>
      <c r="GT101" s="36"/>
      <c r="GU101" s="36"/>
      <c r="GV101" s="36"/>
      <c r="GW101" s="36"/>
      <c r="GX101" s="36"/>
      <c r="GY101" s="36"/>
      <c r="GZ101" s="36"/>
      <c r="HA101" s="36"/>
      <c r="HB101" s="36"/>
      <c r="HC101" s="36"/>
      <c r="HD101" s="36"/>
      <c r="HE101" s="36"/>
      <c r="HF101" s="36"/>
      <c r="HG101" s="36"/>
      <c r="HH101" s="36"/>
      <c r="HI101" s="36"/>
      <c r="HJ101" s="36"/>
      <c r="HK101" s="36"/>
      <c r="HL101" s="36"/>
      <c r="HM101" s="36"/>
      <c r="HN101" s="36"/>
      <c r="HO101" s="36"/>
      <c r="HP101" s="36"/>
      <c r="HQ101" s="36"/>
      <c r="HR101" s="36"/>
      <c r="HS101" s="36"/>
      <c r="HT101" s="36"/>
      <c r="HU101" s="36"/>
      <c r="HV101" s="36"/>
      <c r="HW101" s="36"/>
      <c r="HX101" s="36"/>
      <c r="HY101" s="36"/>
      <c r="HZ101" s="36"/>
      <c r="IA101" s="36"/>
      <c r="IB101" s="36"/>
      <c r="IC101" s="36"/>
      <c r="ID101" s="36"/>
      <c r="IE101" s="36"/>
      <c r="IF101" s="36"/>
      <c r="IG101" s="36"/>
      <c r="IH101" s="36"/>
      <c r="II101" s="36"/>
      <c r="IJ101" s="36"/>
      <c r="IK101" s="36"/>
      <c r="IL101" s="36"/>
      <c r="IM101" s="36"/>
      <c r="IN101" s="36"/>
      <c r="IO101" s="36"/>
      <c r="IP101" s="36"/>
      <c r="IQ101" s="36"/>
      <c r="IR101" s="36"/>
      <c r="IS101" s="36"/>
      <c r="IT101" s="36"/>
      <c r="IU101" s="36"/>
      <c r="IV101" s="36"/>
      <c r="IW101" s="237"/>
    </row>
    <row r="102" ht="13.65" customHeight="1">
      <c r="A102" s="33"/>
      <c r="B102" s="472"/>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6"/>
      <c r="FN102" s="36"/>
      <c r="FO102" s="36"/>
      <c r="FP102" s="36"/>
      <c r="FQ102" s="36"/>
      <c r="FR102" s="36"/>
      <c r="FS102" s="36"/>
      <c r="FT102" s="36"/>
      <c r="FU102" s="36"/>
      <c r="FV102" s="36"/>
      <c r="FW102" s="36"/>
      <c r="FX102" s="36"/>
      <c r="FY102" s="36"/>
      <c r="FZ102" s="36"/>
      <c r="GA102" s="36"/>
      <c r="GB102" s="36"/>
      <c r="GC102" s="36"/>
      <c r="GD102" s="36"/>
      <c r="GE102" s="36"/>
      <c r="GF102" s="36"/>
      <c r="GG102" s="36"/>
      <c r="GH102" s="36"/>
      <c r="GI102" s="36"/>
      <c r="GJ102" s="36"/>
      <c r="GK102" s="36"/>
      <c r="GL102" s="36"/>
      <c r="GM102" s="36"/>
      <c r="GN102" s="36"/>
      <c r="GO102" s="36"/>
      <c r="GP102" s="36"/>
      <c r="GQ102" s="36"/>
      <c r="GR102" s="36"/>
      <c r="GS102" s="36"/>
      <c r="GT102" s="36"/>
      <c r="GU102" s="36"/>
      <c r="GV102" s="36"/>
      <c r="GW102" s="36"/>
      <c r="GX102" s="36"/>
      <c r="GY102" s="36"/>
      <c r="GZ102" s="36"/>
      <c r="HA102" s="36"/>
      <c r="HB102" s="36"/>
      <c r="HC102" s="36"/>
      <c r="HD102" s="36"/>
      <c r="HE102" s="36"/>
      <c r="HF102" s="36"/>
      <c r="HG102" s="36"/>
      <c r="HH102" s="36"/>
      <c r="HI102" s="36"/>
      <c r="HJ102" s="36"/>
      <c r="HK102" s="36"/>
      <c r="HL102" s="36"/>
      <c r="HM102" s="36"/>
      <c r="HN102" s="36"/>
      <c r="HO102" s="36"/>
      <c r="HP102" s="36"/>
      <c r="HQ102" s="36"/>
      <c r="HR102" s="36"/>
      <c r="HS102" s="36"/>
      <c r="HT102" s="36"/>
      <c r="HU102" s="36"/>
      <c r="HV102" s="36"/>
      <c r="HW102" s="36"/>
      <c r="HX102" s="36"/>
      <c r="HY102" s="36"/>
      <c r="HZ102" s="36"/>
      <c r="IA102" s="36"/>
      <c r="IB102" s="36"/>
      <c r="IC102" s="36"/>
      <c r="ID102" s="36"/>
      <c r="IE102" s="36"/>
      <c r="IF102" s="36"/>
      <c r="IG102" s="36"/>
      <c r="IH102" s="36"/>
      <c r="II102" s="36"/>
      <c r="IJ102" s="36"/>
      <c r="IK102" s="36"/>
      <c r="IL102" s="36"/>
      <c r="IM102" s="36"/>
      <c r="IN102" s="36"/>
      <c r="IO102" s="36"/>
      <c r="IP102" s="36"/>
      <c r="IQ102" s="36"/>
      <c r="IR102" s="36"/>
      <c r="IS102" s="36"/>
      <c r="IT102" s="36"/>
      <c r="IU102" s="36"/>
      <c r="IV102" s="36"/>
      <c r="IW102" s="237"/>
    </row>
    <row r="103" ht="13.65" customHeight="1">
      <c r="A103" s="33"/>
      <c r="B103" s="472"/>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c r="IM103" s="36"/>
      <c r="IN103" s="36"/>
      <c r="IO103" s="36"/>
      <c r="IP103" s="36"/>
      <c r="IQ103" s="36"/>
      <c r="IR103" s="36"/>
      <c r="IS103" s="36"/>
      <c r="IT103" s="36"/>
      <c r="IU103" s="36"/>
      <c r="IV103" s="36"/>
      <c r="IW103" s="237"/>
    </row>
    <row r="104" ht="13.65" customHeight="1">
      <c r="A104" s="33"/>
      <c r="B104" s="472"/>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6"/>
      <c r="FN104" s="36"/>
      <c r="FO104" s="36"/>
      <c r="FP104" s="36"/>
      <c r="FQ104" s="36"/>
      <c r="FR104" s="36"/>
      <c r="FS104" s="36"/>
      <c r="FT104" s="36"/>
      <c r="FU104" s="36"/>
      <c r="FV104" s="36"/>
      <c r="FW104" s="36"/>
      <c r="FX104" s="36"/>
      <c r="FY104" s="36"/>
      <c r="FZ104" s="36"/>
      <c r="GA104" s="36"/>
      <c r="GB104" s="36"/>
      <c r="GC104" s="36"/>
      <c r="GD104" s="36"/>
      <c r="GE104" s="36"/>
      <c r="GF104" s="36"/>
      <c r="GG104" s="36"/>
      <c r="GH104" s="36"/>
      <c r="GI104" s="36"/>
      <c r="GJ104" s="36"/>
      <c r="GK104" s="36"/>
      <c r="GL104" s="36"/>
      <c r="GM104" s="36"/>
      <c r="GN104" s="36"/>
      <c r="GO104" s="36"/>
      <c r="GP104" s="36"/>
      <c r="GQ104" s="36"/>
      <c r="GR104" s="36"/>
      <c r="GS104" s="36"/>
      <c r="GT104" s="36"/>
      <c r="GU104" s="36"/>
      <c r="GV104" s="36"/>
      <c r="GW104" s="36"/>
      <c r="GX104" s="36"/>
      <c r="GY104" s="36"/>
      <c r="GZ104" s="36"/>
      <c r="HA104" s="36"/>
      <c r="HB104" s="36"/>
      <c r="HC104" s="36"/>
      <c r="HD104" s="36"/>
      <c r="HE104" s="36"/>
      <c r="HF104" s="36"/>
      <c r="HG104" s="36"/>
      <c r="HH104" s="36"/>
      <c r="HI104" s="36"/>
      <c r="HJ104" s="36"/>
      <c r="HK104" s="36"/>
      <c r="HL104" s="36"/>
      <c r="HM104" s="36"/>
      <c r="HN104" s="36"/>
      <c r="HO104" s="36"/>
      <c r="HP104" s="36"/>
      <c r="HQ104" s="36"/>
      <c r="HR104" s="36"/>
      <c r="HS104" s="36"/>
      <c r="HT104" s="36"/>
      <c r="HU104" s="36"/>
      <c r="HV104" s="36"/>
      <c r="HW104" s="36"/>
      <c r="HX104" s="36"/>
      <c r="HY104" s="36"/>
      <c r="HZ104" s="36"/>
      <c r="IA104" s="36"/>
      <c r="IB104" s="36"/>
      <c r="IC104" s="36"/>
      <c r="ID104" s="36"/>
      <c r="IE104" s="36"/>
      <c r="IF104" s="36"/>
      <c r="IG104" s="36"/>
      <c r="IH104" s="36"/>
      <c r="II104" s="36"/>
      <c r="IJ104" s="36"/>
      <c r="IK104" s="36"/>
      <c r="IL104" s="36"/>
      <c r="IM104" s="36"/>
      <c r="IN104" s="36"/>
      <c r="IO104" s="36"/>
      <c r="IP104" s="36"/>
      <c r="IQ104" s="36"/>
      <c r="IR104" s="36"/>
      <c r="IS104" s="36"/>
      <c r="IT104" s="36"/>
      <c r="IU104" s="36"/>
      <c r="IV104" s="36"/>
      <c r="IW104" s="237"/>
    </row>
    <row r="105" ht="13.65" customHeight="1">
      <c r="A105" s="33"/>
      <c r="B105" s="472"/>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c r="IM105" s="36"/>
      <c r="IN105" s="36"/>
      <c r="IO105" s="36"/>
      <c r="IP105" s="36"/>
      <c r="IQ105" s="36"/>
      <c r="IR105" s="36"/>
      <c r="IS105" s="36"/>
      <c r="IT105" s="36"/>
      <c r="IU105" s="36"/>
      <c r="IV105" s="36"/>
      <c r="IW105" s="237"/>
    </row>
    <row r="106" ht="13.65" customHeight="1">
      <c r="A106" s="33"/>
      <c r="B106" s="472"/>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c r="DW106" s="36"/>
      <c r="DX106" s="36"/>
      <c r="DY106" s="36"/>
      <c r="DZ106" s="36"/>
      <c r="EA106" s="36"/>
      <c r="EB106" s="36"/>
      <c r="EC106" s="36"/>
      <c r="ED106" s="36"/>
      <c r="EE106" s="36"/>
      <c r="EF106" s="36"/>
      <c r="EG106" s="36"/>
      <c r="EH106" s="36"/>
      <c r="EI106" s="36"/>
      <c r="EJ106" s="36"/>
      <c r="EK106" s="36"/>
      <c r="EL106" s="36"/>
      <c r="EM106" s="36"/>
      <c r="EN106" s="36"/>
      <c r="EO106" s="36"/>
      <c r="EP106" s="36"/>
      <c r="EQ106" s="36"/>
      <c r="ER106" s="36"/>
      <c r="ES106" s="36"/>
      <c r="ET106" s="36"/>
      <c r="EU106" s="36"/>
      <c r="EV106" s="36"/>
      <c r="EW106" s="36"/>
      <c r="EX106" s="36"/>
      <c r="EY106" s="36"/>
      <c r="EZ106" s="36"/>
      <c r="FA106" s="36"/>
      <c r="FB106" s="36"/>
      <c r="FC106" s="36"/>
      <c r="FD106" s="36"/>
      <c r="FE106" s="36"/>
      <c r="FF106" s="36"/>
      <c r="FG106" s="36"/>
      <c r="FH106" s="36"/>
      <c r="FI106" s="36"/>
      <c r="FJ106" s="36"/>
      <c r="FK106" s="36"/>
      <c r="FL106" s="36"/>
      <c r="FM106" s="36"/>
      <c r="FN106" s="36"/>
      <c r="FO106" s="36"/>
      <c r="FP106" s="36"/>
      <c r="FQ106" s="36"/>
      <c r="FR106" s="36"/>
      <c r="FS106" s="36"/>
      <c r="FT106" s="36"/>
      <c r="FU106" s="36"/>
      <c r="FV106" s="36"/>
      <c r="FW106" s="36"/>
      <c r="FX106" s="36"/>
      <c r="FY106" s="36"/>
      <c r="FZ106" s="36"/>
      <c r="GA106" s="36"/>
      <c r="GB106" s="36"/>
      <c r="GC106" s="36"/>
      <c r="GD106" s="36"/>
      <c r="GE106" s="36"/>
      <c r="GF106" s="36"/>
      <c r="GG106" s="36"/>
      <c r="GH106" s="36"/>
      <c r="GI106" s="36"/>
      <c r="GJ106" s="36"/>
      <c r="GK106" s="36"/>
      <c r="GL106" s="36"/>
      <c r="GM106" s="36"/>
      <c r="GN106" s="36"/>
      <c r="GO106" s="36"/>
      <c r="GP106" s="36"/>
      <c r="GQ106" s="36"/>
      <c r="GR106" s="36"/>
      <c r="GS106" s="36"/>
      <c r="GT106" s="36"/>
      <c r="GU106" s="36"/>
      <c r="GV106" s="36"/>
      <c r="GW106" s="36"/>
      <c r="GX106" s="36"/>
      <c r="GY106" s="36"/>
      <c r="GZ106" s="36"/>
      <c r="HA106" s="36"/>
      <c r="HB106" s="36"/>
      <c r="HC106" s="36"/>
      <c r="HD106" s="36"/>
      <c r="HE106" s="36"/>
      <c r="HF106" s="36"/>
      <c r="HG106" s="36"/>
      <c r="HH106" s="36"/>
      <c r="HI106" s="36"/>
      <c r="HJ106" s="36"/>
      <c r="HK106" s="36"/>
      <c r="HL106" s="36"/>
      <c r="HM106" s="36"/>
      <c r="HN106" s="36"/>
      <c r="HO106" s="36"/>
      <c r="HP106" s="36"/>
      <c r="HQ106" s="36"/>
      <c r="HR106" s="36"/>
      <c r="HS106" s="36"/>
      <c r="HT106" s="36"/>
      <c r="HU106" s="36"/>
      <c r="HV106" s="36"/>
      <c r="HW106" s="36"/>
      <c r="HX106" s="36"/>
      <c r="HY106" s="36"/>
      <c r="HZ106" s="36"/>
      <c r="IA106" s="36"/>
      <c r="IB106" s="36"/>
      <c r="IC106" s="36"/>
      <c r="ID106" s="36"/>
      <c r="IE106" s="36"/>
      <c r="IF106" s="36"/>
      <c r="IG106" s="36"/>
      <c r="IH106" s="36"/>
      <c r="II106" s="36"/>
      <c r="IJ106" s="36"/>
      <c r="IK106" s="36"/>
      <c r="IL106" s="36"/>
      <c r="IM106" s="36"/>
      <c r="IN106" s="36"/>
      <c r="IO106" s="36"/>
      <c r="IP106" s="36"/>
      <c r="IQ106" s="36"/>
      <c r="IR106" s="36"/>
      <c r="IS106" s="36"/>
      <c r="IT106" s="36"/>
      <c r="IU106" s="36"/>
      <c r="IV106" s="36"/>
      <c r="IW106" s="237"/>
    </row>
    <row r="107" ht="13.65" customHeight="1">
      <c r="A107" s="33"/>
      <c r="B107" s="472"/>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c r="IN107" s="36"/>
      <c r="IO107" s="36"/>
      <c r="IP107" s="36"/>
      <c r="IQ107" s="36"/>
      <c r="IR107" s="36"/>
      <c r="IS107" s="36"/>
      <c r="IT107" s="36"/>
      <c r="IU107" s="36"/>
      <c r="IV107" s="36"/>
      <c r="IW107" s="237"/>
    </row>
    <row r="108" ht="13.65" customHeight="1">
      <c r="A108" s="33"/>
      <c r="B108" s="472"/>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c r="DW108" s="36"/>
      <c r="DX108" s="36"/>
      <c r="DY108" s="36"/>
      <c r="DZ108" s="36"/>
      <c r="EA108" s="36"/>
      <c r="EB108" s="36"/>
      <c r="EC108" s="36"/>
      <c r="ED108" s="36"/>
      <c r="EE108" s="36"/>
      <c r="EF108" s="36"/>
      <c r="EG108" s="36"/>
      <c r="EH108" s="36"/>
      <c r="EI108" s="36"/>
      <c r="EJ108" s="36"/>
      <c r="EK108" s="36"/>
      <c r="EL108" s="36"/>
      <c r="EM108" s="36"/>
      <c r="EN108" s="36"/>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6"/>
      <c r="FN108" s="36"/>
      <c r="FO108" s="36"/>
      <c r="FP108" s="36"/>
      <c r="FQ108" s="36"/>
      <c r="FR108" s="36"/>
      <c r="FS108" s="36"/>
      <c r="FT108" s="36"/>
      <c r="FU108" s="36"/>
      <c r="FV108" s="36"/>
      <c r="FW108" s="36"/>
      <c r="FX108" s="36"/>
      <c r="FY108" s="36"/>
      <c r="FZ108" s="36"/>
      <c r="GA108" s="36"/>
      <c r="GB108" s="36"/>
      <c r="GC108" s="36"/>
      <c r="GD108" s="36"/>
      <c r="GE108" s="36"/>
      <c r="GF108" s="36"/>
      <c r="GG108" s="36"/>
      <c r="GH108" s="36"/>
      <c r="GI108" s="36"/>
      <c r="GJ108" s="36"/>
      <c r="GK108" s="36"/>
      <c r="GL108" s="36"/>
      <c r="GM108" s="36"/>
      <c r="GN108" s="36"/>
      <c r="GO108" s="36"/>
      <c r="GP108" s="36"/>
      <c r="GQ108" s="36"/>
      <c r="GR108" s="36"/>
      <c r="GS108" s="36"/>
      <c r="GT108" s="36"/>
      <c r="GU108" s="36"/>
      <c r="GV108" s="36"/>
      <c r="GW108" s="36"/>
      <c r="GX108" s="36"/>
      <c r="GY108" s="36"/>
      <c r="GZ108" s="36"/>
      <c r="HA108" s="36"/>
      <c r="HB108" s="36"/>
      <c r="HC108" s="36"/>
      <c r="HD108" s="36"/>
      <c r="HE108" s="36"/>
      <c r="HF108" s="36"/>
      <c r="HG108" s="36"/>
      <c r="HH108" s="36"/>
      <c r="HI108" s="36"/>
      <c r="HJ108" s="36"/>
      <c r="HK108" s="36"/>
      <c r="HL108" s="36"/>
      <c r="HM108" s="36"/>
      <c r="HN108" s="36"/>
      <c r="HO108" s="36"/>
      <c r="HP108" s="36"/>
      <c r="HQ108" s="36"/>
      <c r="HR108" s="36"/>
      <c r="HS108" s="36"/>
      <c r="HT108" s="36"/>
      <c r="HU108" s="36"/>
      <c r="HV108" s="36"/>
      <c r="HW108" s="36"/>
      <c r="HX108" s="36"/>
      <c r="HY108" s="36"/>
      <c r="HZ108" s="36"/>
      <c r="IA108" s="36"/>
      <c r="IB108" s="36"/>
      <c r="IC108" s="36"/>
      <c r="ID108" s="36"/>
      <c r="IE108" s="36"/>
      <c r="IF108" s="36"/>
      <c r="IG108" s="36"/>
      <c r="IH108" s="36"/>
      <c r="II108" s="36"/>
      <c r="IJ108" s="36"/>
      <c r="IK108" s="36"/>
      <c r="IL108" s="36"/>
      <c r="IM108" s="36"/>
      <c r="IN108" s="36"/>
      <c r="IO108" s="36"/>
      <c r="IP108" s="36"/>
      <c r="IQ108" s="36"/>
      <c r="IR108" s="36"/>
      <c r="IS108" s="36"/>
      <c r="IT108" s="36"/>
      <c r="IU108" s="36"/>
      <c r="IV108" s="36"/>
      <c r="IW108" s="237"/>
    </row>
    <row r="109" ht="13.65" customHeight="1">
      <c r="A109" s="33"/>
      <c r="B109" s="472"/>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c r="DW109" s="36"/>
      <c r="DX109" s="36"/>
      <c r="DY109" s="36"/>
      <c r="DZ109" s="36"/>
      <c r="EA109" s="36"/>
      <c r="EB109" s="36"/>
      <c r="EC109" s="36"/>
      <c r="ED109" s="36"/>
      <c r="EE109" s="36"/>
      <c r="EF109" s="36"/>
      <c r="EG109" s="36"/>
      <c r="EH109" s="36"/>
      <c r="EI109" s="36"/>
      <c r="EJ109" s="36"/>
      <c r="EK109" s="36"/>
      <c r="EL109" s="36"/>
      <c r="EM109" s="36"/>
      <c r="EN109" s="36"/>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6"/>
      <c r="FN109" s="36"/>
      <c r="FO109" s="36"/>
      <c r="FP109" s="36"/>
      <c r="FQ109" s="36"/>
      <c r="FR109" s="36"/>
      <c r="FS109" s="36"/>
      <c r="FT109" s="36"/>
      <c r="FU109" s="36"/>
      <c r="FV109" s="36"/>
      <c r="FW109" s="36"/>
      <c r="FX109" s="36"/>
      <c r="FY109" s="36"/>
      <c r="FZ109" s="36"/>
      <c r="GA109" s="36"/>
      <c r="GB109" s="36"/>
      <c r="GC109" s="36"/>
      <c r="GD109" s="36"/>
      <c r="GE109" s="36"/>
      <c r="GF109" s="36"/>
      <c r="GG109" s="36"/>
      <c r="GH109" s="36"/>
      <c r="GI109" s="36"/>
      <c r="GJ109" s="36"/>
      <c r="GK109" s="36"/>
      <c r="GL109" s="36"/>
      <c r="GM109" s="36"/>
      <c r="GN109" s="36"/>
      <c r="GO109" s="36"/>
      <c r="GP109" s="36"/>
      <c r="GQ109" s="36"/>
      <c r="GR109" s="36"/>
      <c r="GS109" s="36"/>
      <c r="GT109" s="36"/>
      <c r="GU109" s="36"/>
      <c r="GV109" s="36"/>
      <c r="GW109" s="36"/>
      <c r="GX109" s="36"/>
      <c r="GY109" s="36"/>
      <c r="GZ109" s="36"/>
      <c r="HA109" s="36"/>
      <c r="HB109" s="36"/>
      <c r="HC109" s="36"/>
      <c r="HD109" s="36"/>
      <c r="HE109" s="36"/>
      <c r="HF109" s="36"/>
      <c r="HG109" s="36"/>
      <c r="HH109" s="36"/>
      <c r="HI109" s="36"/>
      <c r="HJ109" s="36"/>
      <c r="HK109" s="36"/>
      <c r="HL109" s="36"/>
      <c r="HM109" s="36"/>
      <c r="HN109" s="36"/>
      <c r="HO109" s="36"/>
      <c r="HP109" s="36"/>
      <c r="HQ109" s="36"/>
      <c r="HR109" s="36"/>
      <c r="HS109" s="36"/>
      <c r="HT109" s="36"/>
      <c r="HU109" s="36"/>
      <c r="HV109" s="36"/>
      <c r="HW109" s="36"/>
      <c r="HX109" s="36"/>
      <c r="HY109" s="36"/>
      <c r="HZ109" s="36"/>
      <c r="IA109" s="36"/>
      <c r="IB109" s="36"/>
      <c r="IC109" s="36"/>
      <c r="ID109" s="36"/>
      <c r="IE109" s="36"/>
      <c r="IF109" s="36"/>
      <c r="IG109" s="36"/>
      <c r="IH109" s="36"/>
      <c r="II109" s="36"/>
      <c r="IJ109" s="36"/>
      <c r="IK109" s="36"/>
      <c r="IL109" s="36"/>
      <c r="IM109" s="36"/>
      <c r="IN109" s="36"/>
      <c r="IO109" s="36"/>
      <c r="IP109" s="36"/>
      <c r="IQ109" s="36"/>
      <c r="IR109" s="36"/>
      <c r="IS109" s="36"/>
      <c r="IT109" s="36"/>
      <c r="IU109" s="36"/>
      <c r="IV109" s="36"/>
      <c r="IW109" s="237"/>
    </row>
    <row r="110" ht="13.65" customHeight="1">
      <c r="A110" s="33"/>
      <c r="B110" s="472"/>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6"/>
      <c r="FN110" s="36"/>
      <c r="FO110" s="36"/>
      <c r="FP110" s="36"/>
      <c r="FQ110" s="36"/>
      <c r="FR110" s="36"/>
      <c r="FS110" s="36"/>
      <c r="FT110" s="36"/>
      <c r="FU110" s="36"/>
      <c r="FV110" s="36"/>
      <c r="FW110" s="36"/>
      <c r="FX110" s="36"/>
      <c r="FY110" s="36"/>
      <c r="FZ110" s="36"/>
      <c r="GA110" s="36"/>
      <c r="GB110" s="36"/>
      <c r="GC110" s="36"/>
      <c r="GD110" s="36"/>
      <c r="GE110" s="36"/>
      <c r="GF110" s="36"/>
      <c r="GG110" s="36"/>
      <c r="GH110" s="36"/>
      <c r="GI110" s="36"/>
      <c r="GJ110" s="36"/>
      <c r="GK110" s="36"/>
      <c r="GL110" s="36"/>
      <c r="GM110" s="36"/>
      <c r="GN110" s="36"/>
      <c r="GO110" s="36"/>
      <c r="GP110" s="36"/>
      <c r="GQ110" s="36"/>
      <c r="GR110" s="36"/>
      <c r="GS110" s="36"/>
      <c r="GT110" s="36"/>
      <c r="GU110" s="36"/>
      <c r="GV110" s="36"/>
      <c r="GW110" s="36"/>
      <c r="GX110" s="36"/>
      <c r="GY110" s="36"/>
      <c r="GZ110" s="36"/>
      <c r="HA110" s="36"/>
      <c r="HB110" s="36"/>
      <c r="HC110" s="36"/>
      <c r="HD110" s="36"/>
      <c r="HE110" s="36"/>
      <c r="HF110" s="36"/>
      <c r="HG110" s="36"/>
      <c r="HH110" s="36"/>
      <c r="HI110" s="36"/>
      <c r="HJ110" s="36"/>
      <c r="HK110" s="36"/>
      <c r="HL110" s="36"/>
      <c r="HM110" s="36"/>
      <c r="HN110" s="36"/>
      <c r="HO110" s="36"/>
      <c r="HP110" s="36"/>
      <c r="HQ110" s="36"/>
      <c r="HR110" s="36"/>
      <c r="HS110" s="36"/>
      <c r="HT110" s="36"/>
      <c r="HU110" s="36"/>
      <c r="HV110" s="36"/>
      <c r="HW110" s="36"/>
      <c r="HX110" s="36"/>
      <c r="HY110" s="36"/>
      <c r="HZ110" s="36"/>
      <c r="IA110" s="36"/>
      <c r="IB110" s="36"/>
      <c r="IC110" s="36"/>
      <c r="ID110" s="36"/>
      <c r="IE110" s="36"/>
      <c r="IF110" s="36"/>
      <c r="IG110" s="36"/>
      <c r="IH110" s="36"/>
      <c r="II110" s="36"/>
      <c r="IJ110" s="36"/>
      <c r="IK110" s="36"/>
      <c r="IL110" s="36"/>
      <c r="IM110" s="36"/>
      <c r="IN110" s="36"/>
      <c r="IO110" s="36"/>
      <c r="IP110" s="36"/>
      <c r="IQ110" s="36"/>
      <c r="IR110" s="36"/>
      <c r="IS110" s="36"/>
      <c r="IT110" s="36"/>
      <c r="IU110" s="36"/>
      <c r="IV110" s="36"/>
      <c r="IW110" s="237"/>
    </row>
    <row r="111" ht="13.65" customHeight="1">
      <c r="A111" s="33"/>
      <c r="B111" s="472"/>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c r="IV111" s="36"/>
      <c r="IW111" s="237"/>
    </row>
    <row r="112" ht="13.65" customHeight="1">
      <c r="A112" s="38"/>
      <c r="B112" s="591"/>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c r="CK112" s="39"/>
      <c r="CL112" s="39"/>
      <c r="CM112" s="39"/>
      <c r="CN112" s="39"/>
      <c r="CO112" s="39"/>
      <c r="CP112" s="39"/>
      <c r="CQ112" s="39"/>
      <c r="CR112" s="39"/>
      <c r="CS112" s="39"/>
      <c r="CT112" s="39"/>
      <c r="CU112" s="39"/>
      <c r="CV112" s="39"/>
      <c r="CW112" s="39"/>
      <c r="CX112" s="39"/>
      <c r="CY112" s="39"/>
      <c r="CZ112" s="39"/>
      <c r="DA112" s="39"/>
      <c r="DB112" s="39"/>
      <c r="DC112" s="39"/>
      <c r="DD112" s="39"/>
      <c r="DE112" s="39"/>
      <c r="DF112" s="39"/>
      <c r="DG112" s="39"/>
      <c r="DH112" s="39"/>
      <c r="DI112" s="39"/>
      <c r="DJ112" s="39"/>
      <c r="DK112" s="39"/>
      <c r="DL112" s="39"/>
      <c r="DM112" s="39"/>
      <c r="DN112" s="39"/>
      <c r="DO112" s="39"/>
      <c r="DP112" s="39"/>
      <c r="DQ112" s="39"/>
      <c r="DR112" s="39"/>
      <c r="DS112" s="39"/>
      <c r="DT112" s="39"/>
      <c r="DU112" s="39"/>
      <c r="DV112" s="39"/>
      <c r="DW112" s="39"/>
      <c r="DX112" s="39"/>
      <c r="DY112" s="39"/>
      <c r="DZ112" s="39"/>
      <c r="EA112" s="39"/>
      <c r="EB112" s="39"/>
      <c r="EC112" s="39"/>
      <c r="ED112" s="39"/>
      <c r="EE112" s="39"/>
      <c r="EF112" s="39"/>
      <c r="EG112" s="39"/>
      <c r="EH112" s="39"/>
      <c r="EI112" s="39"/>
      <c r="EJ112" s="39"/>
      <c r="EK112" s="39"/>
      <c r="EL112" s="39"/>
      <c r="EM112" s="39"/>
      <c r="EN112" s="39"/>
      <c r="EO112" s="39"/>
      <c r="EP112" s="39"/>
      <c r="EQ112" s="39"/>
      <c r="ER112" s="39"/>
      <c r="ES112" s="39"/>
      <c r="ET112" s="39"/>
      <c r="EU112" s="39"/>
      <c r="EV112" s="39"/>
      <c r="EW112" s="39"/>
      <c r="EX112" s="39"/>
      <c r="EY112" s="39"/>
      <c r="EZ112" s="39"/>
      <c r="FA112" s="39"/>
      <c r="FB112" s="39"/>
      <c r="FC112" s="39"/>
      <c r="FD112" s="39"/>
      <c r="FE112" s="39"/>
      <c r="FF112" s="39"/>
      <c r="FG112" s="39"/>
      <c r="FH112" s="39"/>
      <c r="FI112" s="39"/>
      <c r="FJ112" s="39"/>
      <c r="FK112" s="39"/>
      <c r="FL112" s="39"/>
      <c r="FM112" s="39"/>
      <c r="FN112" s="39"/>
      <c r="FO112" s="39"/>
      <c r="FP112" s="39"/>
      <c r="FQ112" s="39"/>
      <c r="FR112" s="39"/>
      <c r="FS112" s="39"/>
      <c r="FT112" s="39"/>
      <c r="FU112" s="39"/>
      <c r="FV112" s="39"/>
      <c r="FW112" s="39"/>
      <c r="FX112" s="39"/>
      <c r="FY112" s="39"/>
      <c r="FZ112" s="39"/>
      <c r="GA112" s="39"/>
      <c r="GB112" s="39"/>
      <c r="GC112" s="39"/>
      <c r="GD112" s="39"/>
      <c r="GE112" s="39"/>
      <c r="GF112" s="39"/>
      <c r="GG112" s="39"/>
      <c r="GH112" s="39"/>
      <c r="GI112" s="39"/>
      <c r="GJ112" s="39"/>
      <c r="GK112" s="39"/>
      <c r="GL112" s="39"/>
      <c r="GM112" s="39"/>
      <c r="GN112" s="39"/>
      <c r="GO112" s="39"/>
      <c r="GP112" s="39"/>
      <c r="GQ112" s="39"/>
      <c r="GR112" s="39"/>
      <c r="GS112" s="39"/>
      <c r="GT112" s="39"/>
      <c r="GU112" s="39"/>
      <c r="GV112" s="39"/>
      <c r="GW112" s="39"/>
      <c r="GX112" s="39"/>
      <c r="GY112" s="39"/>
      <c r="GZ112" s="39"/>
      <c r="HA112" s="39"/>
      <c r="HB112" s="39"/>
      <c r="HC112" s="39"/>
      <c r="HD112" s="39"/>
      <c r="HE112" s="39"/>
      <c r="HF112" s="39"/>
      <c r="HG112" s="39"/>
      <c r="HH112" s="39"/>
      <c r="HI112" s="39"/>
      <c r="HJ112" s="39"/>
      <c r="HK112" s="39"/>
      <c r="HL112" s="39"/>
      <c r="HM112" s="39"/>
      <c r="HN112" s="39"/>
      <c r="HO112" s="39"/>
      <c r="HP112" s="39"/>
      <c r="HQ112" s="39"/>
      <c r="HR112" s="39"/>
      <c r="HS112" s="39"/>
      <c r="HT112" s="39"/>
      <c r="HU112" s="39"/>
      <c r="HV112" s="39"/>
      <c r="HW112" s="39"/>
      <c r="HX112" s="39"/>
      <c r="HY112" s="39"/>
      <c r="HZ112" s="39"/>
      <c r="IA112" s="39"/>
      <c r="IB112" s="39"/>
      <c r="IC112" s="39"/>
      <c r="ID112" s="39"/>
      <c r="IE112" s="39"/>
      <c r="IF112" s="39"/>
      <c r="IG112" s="39"/>
      <c r="IH112" s="39"/>
      <c r="II112" s="39"/>
      <c r="IJ112" s="39"/>
      <c r="IK112" s="39"/>
      <c r="IL112" s="39"/>
      <c r="IM112" s="39"/>
      <c r="IN112" s="39"/>
      <c r="IO112" s="39"/>
      <c r="IP112" s="39"/>
      <c r="IQ112" s="39"/>
      <c r="IR112" s="39"/>
      <c r="IS112" s="39"/>
      <c r="IT112" s="39"/>
      <c r="IU112" s="39"/>
      <c r="IV112" s="39"/>
      <c r="IW112" s="401"/>
    </row>
  </sheetData>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14:B22 B24:B27 B29:B34">
    <cfRule type="cellIs" dxfId="9" priority="1" operator="equal" stopIfTrue="1">
      <formula>"Pogreška"</formula>
    </cfRule>
    <cfRule type="cellIs" dxfId="10" priority="2" operator="equal" stopIfTrue="1">
      <formula>"Upozorenje"</formula>
    </cfRule>
  </conditionalFormatting>
  <hyperlinks>
    <hyperlink ref="C1" location="'Novosti'!R1C1" tooltip="" display="Novosti"/>
    <hyperlink ref="D1" location="'Upute'!R1C1" tooltip="" display="Upute"/>
    <hyperlink ref="E1" location="'RefStr'!R1C1" tooltip="" display="RefStr"/>
    <hyperlink ref="F1" location="'PRRAS'!R1C1" tooltip="" display="PR-RAS-NPF"/>
    <hyperlink ref="G1" location="'BIL'!R1C1" tooltip="" display="BIL"/>
    <hyperlink ref="H1" location="'GPRIZNPF'!R1C1" tooltip="" display="G-PR-IZ-NPF"/>
    <hyperlink ref="I1" location="'Sifre'!R1C1" tooltip="" display="Šifre"/>
  </hyperlinks>
  <pageMargins left="0.75" right="0.75" top="1" bottom="1" header="0.5" footer="0.5"/>
  <pageSetup firstPageNumber="1" fitToHeight="1" fitToWidth="1" scale="78" useFirstPageNumber="0" orientation="portrait"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dimension ref="A1:I12"/>
  <sheetViews>
    <sheetView workbookViewId="0" showGridLines="0" defaultGridColor="1"/>
  </sheetViews>
  <sheetFormatPr defaultColWidth="0" defaultRowHeight="12.5" customHeight="1" outlineLevelRow="0" outlineLevelCol="0"/>
  <cols>
    <col min="1" max="1" width="10.6719" style="592" customWidth="1"/>
    <col min="2" max="9" width="12.6719" style="592" customWidth="1"/>
    <col min="10" max="16384" width="0" style="592" customWidth="1"/>
  </cols>
  <sheetData>
    <row r="1" ht="25" customHeight="1">
      <c r="A1" t="s" s="8">
        <v>6</v>
      </c>
      <c r="B1" t="s" s="9">
        <v>19</v>
      </c>
      <c r="C1" t="s" s="9">
        <v>7</v>
      </c>
      <c r="D1" t="s" s="9">
        <v>8</v>
      </c>
      <c r="E1" t="s" s="9">
        <v>10</v>
      </c>
      <c r="F1" t="s" s="9">
        <v>9</v>
      </c>
      <c r="G1" t="s" s="9">
        <v>11</v>
      </c>
      <c r="H1" t="s" s="11">
        <v>12</v>
      </c>
      <c r="I1" s="593"/>
    </row>
    <row r="2" ht="46.5" customHeight="1">
      <c r="A2" t="s" s="594">
        <v>3132</v>
      </c>
      <c r="B2" s="595"/>
      <c r="C2" s="595"/>
      <c r="D2" s="595"/>
      <c r="E2" s="595"/>
      <c r="F2" s="595"/>
      <c r="G2" s="595"/>
      <c r="H2" s="595"/>
      <c r="I2" s="596"/>
    </row>
    <row r="3" ht="18" customHeight="1">
      <c r="A3" t="s" s="597">
        <v>3133</v>
      </c>
      <c r="B3" t="s" s="598">
        <v>3134</v>
      </c>
      <c r="C3" s="599"/>
      <c r="D3" s="599"/>
      <c r="E3" s="599"/>
      <c r="F3" s="599"/>
      <c r="G3" s="599"/>
      <c r="H3" s="599"/>
      <c r="I3" s="600"/>
    </row>
    <row r="4" ht="19.5" customHeight="1" hidden="1">
      <c r="A4" t="s" s="601">
        <v>3135</v>
      </c>
      <c r="B4" t="s" s="602">
        <v>3136</v>
      </c>
      <c r="C4" s="603"/>
      <c r="D4" s="603"/>
      <c r="E4" s="603"/>
      <c r="F4" s="603"/>
      <c r="G4" s="603"/>
      <c r="H4" s="603"/>
      <c r="I4" s="604"/>
    </row>
    <row r="5" ht="35.25" customHeight="1" hidden="1">
      <c r="A5" t="s" s="601">
        <v>3137</v>
      </c>
      <c r="B5" t="s" s="602">
        <v>3138</v>
      </c>
      <c r="C5" s="603"/>
      <c r="D5" s="603"/>
      <c r="E5" s="603"/>
      <c r="F5" s="603"/>
      <c r="G5" s="603"/>
      <c r="H5" s="603"/>
      <c r="I5" s="604"/>
    </row>
    <row r="6" ht="35.25" customHeight="1" hidden="1">
      <c r="A6" t="s" s="601">
        <v>3139</v>
      </c>
      <c r="B6" t="s" s="602">
        <v>3140</v>
      </c>
      <c r="C6" s="603"/>
      <c r="D6" s="603"/>
      <c r="E6" s="603"/>
      <c r="F6" s="603"/>
      <c r="G6" s="603"/>
      <c r="H6" s="603"/>
      <c r="I6" s="604"/>
    </row>
    <row r="7" ht="45" customHeight="1" hidden="1">
      <c r="A7" t="s" s="601">
        <v>3141</v>
      </c>
      <c r="B7" t="s" s="602">
        <v>3142</v>
      </c>
      <c r="C7" s="603"/>
      <c r="D7" s="603"/>
      <c r="E7" s="603"/>
      <c r="F7" s="603"/>
      <c r="G7" s="603"/>
      <c r="H7" s="603"/>
      <c r="I7" s="604"/>
    </row>
    <row r="8" ht="62.25" customHeight="1" hidden="1">
      <c r="A8" t="s" s="601">
        <v>3143</v>
      </c>
      <c r="B8" t="s" s="602">
        <v>3144</v>
      </c>
      <c r="C8" s="603"/>
      <c r="D8" s="603"/>
      <c r="E8" s="603"/>
      <c r="F8" s="603"/>
      <c r="G8" s="603"/>
      <c r="H8" s="603"/>
      <c r="I8" s="604"/>
    </row>
    <row r="9" ht="25.5" customHeight="1" hidden="1">
      <c r="A9" t="s" s="601">
        <v>3145</v>
      </c>
      <c r="B9" t="s" s="602">
        <v>3146</v>
      </c>
      <c r="C9" s="603"/>
      <c r="D9" s="603"/>
      <c r="E9" s="603"/>
      <c r="F9" s="603"/>
      <c r="G9" s="603"/>
      <c r="H9" s="603"/>
      <c r="I9" s="604"/>
    </row>
    <row r="10" ht="25.5" customHeight="1" hidden="1">
      <c r="A10" t="s" s="601">
        <v>3147</v>
      </c>
      <c r="B10" t="s" s="602">
        <v>3148</v>
      </c>
      <c r="C10" s="603"/>
      <c r="D10" s="603"/>
      <c r="E10" s="603"/>
      <c r="F10" s="603"/>
      <c r="G10" s="603"/>
      <c r="H10" s="603"/>
      <c r="I10" s="604"/>
    </row>
    <row r="11" ht="45" customHeight="1" hidden="1">
      <c r="A11" t="s" s="601">
        <v>3149</v>
      </c>
      <c r="B11" t="s" s="602">
        <v>3150</v>
      </c>
      <c r="C11" s="603"/>
      <c r="D11" s="603"/>
      <c r="E11" s="603"/>
      <c r="F11" s="603"/>
      <c r="G11" s="603"/>
      <c r="H11" s="603"/>
      <c r="I11" s="604"/>
    </row>
    <row r="12" ht="30.75" customHeight="1">
      <c r="A12" t="s" s="601">
        <v>3151</v>
      </c>
      <c r="B12" t="s" s="602">
        <v>3152</v>
      </c>
      <c r="C12" s="603"/>
      <c r="D12" s="603"/>
      <c r="E12" s="603"/>
      <c r="F12" s="603"/>
      <c r="G12" s="603"/>
      <c r="H12" s="603"/>
      <c r="I12" s="604"/>
    </row>
  </sheetData>
  <mergeCells count="11">
    <mergeCell ref="B8:I8"/>
    <mergeCell ref="B7:I7"/>
    <mergeCell ref="B9:I9"/>
    <mergeCell ref="B12:I12"/>
    <mergeCell ref="B11:I11"/>
    <mergeCell ref="B10:I10"/>
    <mergeCell ref="A2:I2"/>
    <mergeCell ref="B3:I3"/>
    <mergeCell ref="B4:I4"/>
    <mergeCell ref="B5:I5"/>
    <mergeCell ref="B6:I6"/>
  </mergeCells>
  <hyperlinks>
    <hyperlink ref="B1" location="'Novosti'!R1C1" tooltip="" display="Novosti"/>
    <hyperlink ref="C1" location="'Upute'!R1C1" tooltip="" display="Upute"/>
    <hyperlink ref="D1" location="'RefStr'!R1C1" tooltip="" display="RefStr"/>
    <hyperlink ref="E1" location="'BIL'!R1C1" tooltip="" display="BIL"/>
    <hyperlink ref="F1" location="'PRRAS'!R1C1" tooltip="" display="PR-RAS-NPF"/>
    <hyperlink ref="G1" location="'GPRIZNPF'!R1C1" tooltip="" display="G-PR-IZ-NPF"/>
    <hyperlink ref="H1" location="'Kontrole'!R1C1" tooltip="" display="Kontrole"/>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J12"/>
  <sheetViews>
    <sheetView workbookViewId="0" showGridLines="0" defaultGridColor="1"/>
  </sheetViews>
  <sheetFormatPr defaultColWidth="0" defaultRowHeight="12.5" customHeight="1" outlineLevelRow="0" outlineLevelCol="0"/>
  <cols>
    <col min="1" max="1" width="1.35156" style="6" customWidth="1"/>
    <col min="2" max="10" width="11.6719" style="6" customWidth="1"/>
    <col min="11" max="16384" width="0" style="6" customWidth="1"/>
  </cols>
  <sheetData>
    <row r="1" ht="25" customHeight="1">
      <c r="A1" s="7"/>
      <c r="B1" t="s" s="8">
        <v>6</v>
      </c>
      <c r="C1" t="s" s="9">
        <v>7</v>
      </c>
      <c r="D1" t="s" s="9">
        <v>8</v>
      </c>
      <c r="E1" t="s" s="10">
        <v>9</v>
      </c>
      <c r="F1" t="s" s="9">
        <v>10</v>
      </c>
      <c r="G1" t="s" s="9">
        <v>11</v>
      </c>
      <c r="H1" t="s" s="9">
        <v>12</v>
      </c>
      <c r="I1" t="s" s="11">
        <v>13</v>
      </c>
      <c r="J1" s="12"/>
    </row>
    <row r="2" ht="70.5" customHeight="1">
      <c r="A2" s="13"/>
      <c r="B2" s="14"/>
      <c r="C2" s="15"/>
      <c r="D2" s="15"/>
      <c r="E2" s="15"/>
      <c r="F2" s="15"/>
      <c r="G2" s="15"/>
      <c r="H2" s="15"/>
      <c r="I2" s="15"/>
      <c r="J2" s="16"/>
    </row>
    <row r="3" ht="60" customHeight="1">
      <c r="A3" s="13"/>
      <c r="B3" t="s" s="17">
        <v>14</v>
      </c>
      <c r="C3" s="18"/>
      <c r="D3" s="18"/>
      <c r="E3" s="18"/>
      <c r="F3" s="18"/>
      <c r="G3" s="18"/>
      <c r="H3" s="18"/>
      <c r="I3" s="18"/>
      <c r="J3" s="19"/>
    </row>
    <row r="4" ht="33.75" customHeight="1">
      <c r="A4" s="13"/>
      <c r="B4" t="s" s="20">
        <v>15</v>
      </c>
      <c r="C4" s="21"/>
      <c r="D4" s="21"/>
      <c r="E4" s="21"/>
      <c r="F4" s="21"/>
      <c r="G4" s="21"/>
      <c r="H4" s="21"/>
      <c r="I4" s="21"/>
      <c r="J4" s="22"/>
    </row>
    <row r="5" ht="60" customHeight="1">
      <c r="A5" s="13"/>
      <c r="B5" t="s" s="23">
        <v>16</v>
      </c>
      <c r="C5" s="24"/>
      <c r="D5" s="24"/>
      <c r="E5" s="24"/>
      <c r="F5" s="24"/>
      <c r="G5" s="24"/>
      <c r="H5" s="24"/>
      <c r="I5" s="24"/>
      <c r="J5" s="25"/>
    </row>
    <row r="6" ht="30" customHeight="1">
      <c r="A6" s="26"/>
      <c r="B6" t="s" s="27">
        <v>17</v>
      </c>
      <c r="C6" s="28"/>
      <c r="D6" s="28"/>
      <c r="E6" s="28"/>
      <c r="F6" s="28"/>
      <c r="G6" s="28"/>
      <c r="H6" s="28"/>
      <c r="I6" s="28"/>
      <c r="J6" s="29"/>
    </row>
    <row r="7" ht="51" customHeight="1">
      <c r="A7" s="13"/>
      <c r="B7" s="30"/>
      <c r="C7" s="31"/>
      <c r="D7" s="31"/>
      <c r="E7" s="31"/>
      <c r="F7" s="31"/>
      <c r="G7" s="31"/>
      <c r="H7" s="31"/>
      <c r="I7" s="31"/>
      <c r="J7" s="32"/>
    </row>
    <row r="8" ht="13.65" customHeight="1">
      <c r="A8" s="33"/>
      <c r="B8" s="34"/>
      <c r="C8" s="34"/>
      <c r="D8" s="34"/>
      <c r="E8" s="34"/>
      <c r="F8" s="34"/>
      <c r="G8" s="34"/>
      <c r="H8" s="34"/>
      <c r="I8" s="34"/>
      <c r="J8" s="35"/>
    </row>
    <row r="9" ht="9" customHeight="1" hidden="1">
      <c r="A9" s="33"/>
      <c r="B9" s="36"/>
      <c r="C9" s="36"/>
      <c r="D9" s="36"/>
      <c r="E9" s="36"/>
      <c r="F9" s="36"/>
      <c r="G9" s="36"/>
      <c r="H9" s="36"/>
      <c r="I9" s="36"/>
      <c r="J9" s="37"/>
    </row>
    <row r="10" ht="9" customHeight="1" hidden="1">
      <c r="A10" s="33"/>
      <c r="B10" s="36"/>
      <c r="C10" s="36"/>
      <c r="D10" s="36"/>
      <c r="E10" s="36"/>
      <c r="F10" s="36"/>
      <c r="G10" s="36"/>
      <c r="H10" s="36"/>
      <c r="I10" s="36"/>
      <c r="J10" s="37"/>
    </row>
    <row r="11" ht="9" customHeight="1" hidden="1">
      <c r="A11" s="33"/>
      <c r="B11" s="36"/>
      <c r="C11" s="36"/>
      <c r="D11" s="36"/>
      <c r="E11" s="36"/>
      <c r="F11" s="36"/>
      <c r="G11" s="36"/>
      <c r="H11" s="36"/>
      <c r="I11" s="36"/>
      <c r="J11" s="37"/>
    </row>
    <row r="12" ht="13.65" customHeight="1">
      <c r="A12" s="38"/>
      <c r="B12" s="39"/>
      <c r="C12" s="39"/>
      <c r="D12" s="39"/>
      <c r="E12" s="39"/>
      <c r="F12" s="39"/>
      <c r="G12" s="39"/>
      <c r="H12" s="39"/>
      <c r="I12" s="39"/>
      <c r="J12" s="40"/>
    </row>
  </sheetData>
  <mergeCells count="6">
    <mergeCell ref="B2:J2"/>
    <mergeCell ref="B7:J7"/>
    <mergeCell ref="B4:J4"/>
    <mergeCell ref="B5:J5"/>
    <mergeCell ref="B6:J6"/>
    <mergeCell ref="B3:J3"/>
  </mergeCells>
  <hyperlinks>
    <hyperlink ref="C1" location="'Upute'!R1C1" tooltip="" display="Upute"/>
    <hyperlink ref="D1" location="'RefStr'!R1C1" tooltip="" display="RefStr"/>
    <hyperlink ref="E1" location="'PRRAS'!R1C1" tooltip="" display="PR-RAS-NPF"/>
    <hyperlink ref="F1" location="'BIL'!R1C1" tooltip="" display="BIL"/>
    <hyperlink ref="G1" location="'GPRIZNPF'!R1C1" tooltip="" display="G-PR-IZ-NPF"/>
    <hyperlink ref="H1" location="'Kontrole'!R1C1" tooltip="" display="Kontrole"/>
    <hyperlink ref="I1" location="'Sifre'!R1C1" tooltip="" display="Šifre"/>
    <hyperlink ref="B6" r:id="rId1" location="" tooltip="" display="––––&gt; Link na Internet stranice Ministarstva financija (neprofitno računovodstvo)"/>
  </hyperlinks>
  <pageMargins left="0.590551" right="0.590551" top="0.984252" bottom="0.984252" header="0.511811" footer="0.511811"/>
  <pageSetup firstPageNumber="1" fitToHeight="1" fitToWidth="1" scale="79"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J15"/>
  <sheetViews>
    <sheetView workbookViewId="0" showGridLines="0" defaultGridColor="1"/>
  </sheetViews>
  <sheetFormatPr defaultColWidth="0" defaultRowHeight="12.5" customHeight="1" outlineLevelRow="0" outlineLevelCol="0"/>
  <cols>
    <col min="1" max="1" width="1.35156" style="41" customWidth="1"/>
    <col min="2" max="10" width="11.6719" style="41" customWidth="1"/>
    <col min="11" max="16384" width="0" style="41" customWidth="1"/>
  </cols>
  <sheetData>
    <row r="1" ht="25" customHeight="1">
      <c r="A1" s="7"/>
      <c r="B1" t="s" s="8">
        <v>6</v>
      </c>
      <c r="C1" t="s" s="9">
        <v>19</v>
      </c>
      <c r="D1" t="s" s="9">
        <v>8</v>
      </c>
      <c r="E1" t="s" s="42">
        <v>9</v>
      </c>
      <c r="F1" t="s" s="9">
        <v>10</v>
      </c>
      <c r="G1" t="s" s="9">
        <v>11</v>
      </c>
      <c r="H1" t="s" s="9">
        <v>12</v>
      </c>
      <c r="I1" t="s" s="11">
        <v>13</v>
      </c>
      <c r="J1" s="12"/>
    </row>
    <row r="2" ht="24.75" customHeight="1">
      <c r="A2" s="13"/>
      <c r="B2" t="s" s="43">
        <v>20</v>
      </c>
      <c r="C2" s="44"/>
      <c r="D2" s="44"/>
      <c r="E2" s="45"/>
      <c r="F2" s="44"/>
      <c r="G2" s="44"/>
      <c r="H2" s="44"/>
      <c r="I2" s="44"/>
      <c r="J2" s="46"/>
    </row>
    <row r="3" ht="16.5" customHeight="1">
      <c r="A3" s="13"/>
      <c r="B3" t="s" s="47">
        <v>21</v>
      </c>
      <c r="C3" s="48"/>
      <c r="D3" s="48"/>
      <c r="E3" s="48"/>
      <c r="F3" s="48"/>
      <c r="G3" s="48"/>
      <c r="H3" s="48"/>
      <c r="I3" s="48"/>
      <c r="J3" s="49"/>
    </row>
    <row r="4" ht="59.25" customHeight="1">
      <c r="A4" s="13"/>
      <c r="B4" t="s" s="50">
        <v>22</v>
      </c>
      <c r="C4" s="51"/>
      <c r="D4" s="51"/>
      <c r="E4" s="51"/>
      <c r="F4" s="51"/>
      <c r="G4" s="51"/>
      <c r="H4" s="51"/>
      <c r="I4" s="51"/>
      <c r="J4" s="52"/>
    </row>
    <row r="5" ht="59.25" customHeight="1">
      <c r="A5" s="13"/>
      <c r="B5" t="s" s="53">
        <v>23</v>
      </c>
      <c r="C5" s="54"/>
      <c r="D5" s="54"/>
      <c r="E5" s="54"/>
      <c r="F5" s="54"/>
      <c r="G5" s="54"/>
      <c r="H5" s="54"/>
      <c r="I5" s="54"/>
      <c r="J5" s="55"/>
    </row>
    <row r="6" ht="53.25" customHeight="1">
      <c r="A6" s="13"/>
      <c r="B6" t="s" s="56">
        <v>24</v>
      </c>
      <c r="C6" s="57"/>
      <c r="D6" s="57"/>
      <c r="E6" s="57"/>
      <c r="F6" s="57"/>
      <c r="G6" s="57"/>
      <c r="H6" s="57"/>
      <c r="I6" s="57"/>
      <c r="J6" s="58"/>
    </row>
    <row r="7" ht="72.75" customHeight="1">
      <c r="A7" s="13"/>
      <c r="B7" t="s" s="59">
        <v>25</v>
      </c>
      <c r="C7" s="60"/>
      <c r="D7" s="60"/>
      <c r="E7" s="60"/>
      <c r="F7" s="60"/>
      <c r="G7" s="60"/>
      <c r="H7" s="60"/>
      <c r="I7" s="60"/>
      <c r="J7" s="61"/>
    </row>
    <row r="8" ht="72" customHeight="1">
      <c r="A8" s="13"/>
      <c r="B8" t="s" s="62">
        <v>26</v>
      </c>
      <c r="C8" s="63"/>
      <c r="D8" s="63"/>
      <c r="E8" s="63"/>
      <c r="F8" s="63"/>
      <c r="G8" s="63"/>
      <c r="H8" s="63"/>
      <c r="I8" s="63"/>
      <c r="J8" s="64"/>
    </row>
    <row r="9" ht="34.5" customHeight="1">
      <c r="A9" s="13"/>
      <c r="B9" t="s" s="65">
        <v>27</v>
      </c>
      <c r="C9" s="63"/>
      <c r="D9" s="63"/>
      <c r="E9" s="63"/>
      <c r="F9" s="63"/>
      <c r="G9" s="63"/>
      <c r="H9" s="63"/>
      <c r="I9" s="63"/>
      <c r="J9" s="64"/>
    </row>
    <row r="10" ht="84" customHeight="1">
      <c r="A10" s="13"/>
      <c r="B10" t="s" s="62">
        <v>28</v>
      </c>
      <c r="C10" s="63"/>
      <c r="D10" s="63"/>
      <c r="E10" s="63"/>
      <c r="F10" s="63"/>
      <c r="G10" s="63"/>
      <c r="H10" s="63"/>
      <c r="I10" s="63"/>
      <c r="J10" s="64"/>
    </row>
    <row r="11" ht="57" customHeight="1">
      <c r="A11" s="13"/>
      <c r="B11" t="s" s="65">
        <v>29</v>
      </c>
      <c r="C11" s="63"/>
      <c r="D11" s="63"/>
      <c r="E11" s="63"/>
      <c r="F11" s="63"/>
      <c r="G11" s="63"/>
      <c r="H11" s="63"/>
      <c r="I11" s="63"/>
      <c r="J11" s="64"/>
    </row>
    <row r="12" ht="72" customHeight="1">
      <c r="A12" s="13"/>
      <c r="B12" t="s" s="65">
        <v>30</v>
      </c>
      <c r="C12" s="63"/>
      <c r="D12" s="63"/>
      <c r="E12" s="63"/>
      <c r="F12" s="63"/>
      <c r="G12" s="63"/>
      <c r="H12" s="63"/>
      <c r="I12" s="63"/>
      <c r="J12" s="64"/>
    </row>
    <row r="13" ht="87.75" customHeight="1">
      <c r="A13" s="13"/>
      <c r="B13" t="s" s="65">
        <v>31</v>
      </c>
      <c r="C13" s="66"/>
      <c r="D13" s="66"/>
      <c r="E13" s="66"/>
      <c r="F13" s="66"/>
      <c r="G13" s="66"/>
      <c r="H13" s="66"/>
      <c r="I13" s="66"/>
      <c r="J13" s="67"/>
    </row>
    <row r="14" ht="69" customHeight="1">
      <c r="A14" s="13"/>
      <c r="B14" t="s" s="65">
        <v>32</v>
      </c>
      <c r="C14" s="63"/>
      <c r="D14" s="63"/>
      <c r="E14" s="63"/>
      <c r="F14" s="63"/>
      <c r="G14" s="63"/>
      <c r="H14" s="63"/>
      <c r="I14" s="63"/>
      <c r="J14" s="64"/>
    </row>
    <row r="15" ht="98.25" customHeight="1">
      <c r="A15" s="68"/>
      <c r="B15" t="s" s="69">
        <v>33</v>
      </c>
      <c r="C15" s="70"/>
      <c r="D15" s="70"/>
      <c r="E15" s="70"/>
      <c r="F15" s="70"/>
      <c r="G15" s="70"/>
      <c r="H15" s="70"/>
      <c r="I15" s="70"/>
      <c r="J15" s="71"/>
    </row>
  </sheetData>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R1C1" tooltip="" display="Novosti"/>
    <hyperlink ref="D1" location="'RefStr'!R1C1" tooltip="" display="RefStr"/>
    <hyperlink ref="E1" location="'PRRAS'!R1C1" tooltip="" display="PR-RAS-NPF"/>
    <hyperlink ref="F1" location="'BIL'!R1C1" tooltip="" display="BIL"/>
    <hyperlink ref="G1" location="'GPRIZNPF'!R1C1" tooltip="" display="G-PR-IZ-NPF"/>
    <hyperlink ref="H1" location="'Kontrole'!R1C1" tooltip="" display="Kontrole"/>
    <hyperlink ref="I1" location="'Sifre'!R1C1" tooltip="" display="Šifre"/>
  </hyperlinks>
  <pageMargins left="0.748031" right="0.748031" top="0.787402" bottom="0.787402" header="0.393701" footer="0.393701"/>
  <pageSetup firstPageNumber="1" fitToHeight="1" fitToWidth="1" scale="82"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J172"/>
  <sheetViews>
    <sheetView workbookViewId="0" showGridLines="0" defaultGridColor="1"/>
  </sheetViews>
  <sheetFormatPr defaultColWidth="9.16667" defaultRowHeight="12.5" customHeight="1" outlineLevelRow="0" outlineLevelCol="0"/>
  <cols>
    <col min="1" max="1" width="5" style="72" customWidth="1"/>
    <col min="2" max="5" width="9.67188" style="72" customWidth="1"/>
    <col min="6" max="6" width="9.85156" style="72" customWidth="1"/>
    <col min="7" max="7" width="12.8516" style="72" customWidth="1"/>
    <col min="8" max="8" width="10.1719" style="72" customWidth="1"/>
    <col min="9" max="9" width="23.3516" style="72" customWidth="1"/>
    <col min="10" max="10" width="8.5" style="72" customWidth="1"/>
    <col min="11" max="16384" width="9.17188" style="72" customWidth="1"/>
  </cols>
  <sheetData>
    <row r="1" ht="13.65" customHeight="1">
      <c r="A1" t="s" s="73">
        <v>35</v>
      </c>
      <c r="B1" t="s" s="74">
        <v>36</v>
      </c>
      <c r="C1" t="s" s="74">
        <v>37</v>
      </c>
      <c r="D1" t="s" s="74">
        <v>38</v>
      </c>
      <c r="E1" t="s" s="74">
        <v>39</v>
      </c>
      <c r="F1" t="s" s="74">
        <v>40</v>
      </c>
      <c r="G1" t="s" s="74">
        <v>41</v>
      </c>
      <c r="H1" t="s" s="75">
        <v>42</v>
      </c>
      <c r="I1" t="s" s="74">
        <v>43</v>
      </c>
      <c r="J1" t="s" s="76">
        <v>44</v>
      </c>
    </row>
    <row r="2" ht="13.65" customHeight="1">
      <c r="A2" s="77">
        <f>'PRRAS'!I19</f>
        <v>1</v>
      </c>
      <c r="B2" s="78">
        <f>'PRRAS'!J19</f>
        <v>111102</v>
      </c>
      <c r="C2" s="78">
        <f>'PRRAS'!K19</f>
        <v>71230</v>
      </c>
      <c r="D2" s="78">
        <v>0</v>
      </c>
      <c r="E2" s="78">
        <v>0</v>
      </c>
      <c r="F2" s="79">
        <f>A2/100*B2+A2/50*C2</f>
        <v>2535.62</v>
      </c>
      <c r="G2" t="s" s="80">
        <f>TRIM(UPPER('RefStr'!C13))</f>
        <v>45</v>
      </c>
      <c r="H2" s="81">
        <v>1</v>
      </c>
      <c r="I2" t="s" s="80">
        <v>46</v>
      </c>
      <c r="J2" s="82">
        <f>ABS(B2-ROUND(B2,0))+ABS(C2-ROUND(C2,0))</f>
        <v>0</v>
      </c>
    </row>
    <row r="3" ht="13.65" customHeight="1">
      <c r="A3" s="77">
        <f>'PRRAS'!I20</f>
        <v>2</v>
      </c>
      <c r="B3" s="78">
        <f>'PRRAS'!J20</f>
        <v>0</v>
      </c>
      <c r="C3" s="78">
        <f>'PRRAS'!K20</f>
        <v>0</v>
      </c>
      <c r="D3" s="78">
        <v>0</v>
      </c>
      <c r="E3" s="78">
        <v>0</v>
      </c>
      <c r="F3" s="79">
        <f>A3/100*B3+A3/50*C3</f>
        <v>0</v>
      </c>
      <c r="G3" t="s" s="80">
        <v>47</v>
      </c>
      <c r="H3" s="36"/>
      <c r="I3" t="s" s="80">
        <v>48</v>
      </c>
      <c r="J3" s="82">
        <f>ABS(B3-ROUND(B3,0))+ABS(C3-ROUND(C3,0))</f>
        <v>0</v>
      </c>
    </row>
    <row r="4" ht="13.65" customHeight="1">
      <c r="A4" s="77">
        <f>'PRRAS'!I21</f>
        <v>3</v>
      </c>
      <c r="B4" s="78">
        <f>'PRRAS'!J21</f>
        <v>0</v>
      </c>
      <c r="C4" s="78">
        <f>'PRRAS'!K21</f>
        <v>0</v>
      </c>
      <c r="D4" s="78">
        <v>0</v>
      </c>
      <c r="E4" s="78">
        <v>0</v>
      </c>
      <c r="F4" s="79">
        <f>A4/100*B4+A4/50*C4</f>
        <v>0</v>
      </c>
      <c r="G4" t="s" s="80">
        <f>IF(ISERROR('RefStr'!C7),"-",UPPER(TRIM('RefStr'!C7)))</f>
        <v>49</v>
      </c>
      <c r="H4" s="36"/>
      <c r="I4" t="s" s="80">
        <v>50</v>
      </c>
      <c r="J4" s="82">
        <f>ABS(B4-ROUND(B4,0))+ABS(C4-ROUND(C4,0))</f>
        <v>0</v>
      </c>
    </row>
    <row r="5" ht="13.65" customHeight="1">
      <c r="A5" s="77">
        <f>'PRRAS'!I22</f>
        <v>4</v>
      </c>
      <c r="B5" s="78">
        <f>'PRRAS'!J22</f>
        <v>0</v>
      </c>
      <c r="C5" s="78">
        <f>'PRRAS'!K22</f>
        <v>0</v>
      </c>
      <c r="D5" s="78">
        <v>0</v>
      </c>
      <c r="E5" s="78">
        <v>0</v>
      </c>
      <c r="F5" s="79">
        <f>A5/100*B5+A5/50*C5</f>
        <v>0</v>
      </c>
      <c r="G5" t="s" s="80">
        <v>51</v>
      </c>
      <c r="H5" s="36"/>
      <c r="I5" t="s" s="80">
        <v>52</v>
      </c>
      <c r="J5" s="82">
        <f>ABS(B5-ROUND(B5,0))+ABS(C5-ROUND(C5,0))</f>
        <v>0</v>
      </c>
    </row>
    <row r="6" ht="13.65" customHeight="1">
      <c r="A6" s="77">
        <f>'PRRAS'!I23</f>
        <v>5</v>
      </c>
      <c r="B6" s="78">
        <f>'PRRAS'!J23</f>
        <v>0</v>
      </c>
      <c r="C6" s="78">
        <f>'PRRAS'!K23</f>
        <v>0</v>
      </c>
      <c r="D6" s="78">
        <v>0</v>
      </c>
      <c r="E6" s="78">
        <v>0</v>
      </c>
      <c r="F6" s="79">
        <f>A6/100*B6+A6/50*C6</f>
        <v>0</v>
      </c>
      <c r="G6" t="s" s="80">
        <f>IF(ISERROR('RefStr'!E9),"-",UPPER(TRIM('RefStr'!E9)))</f>
        <v>53</v>
      </c>
      <c r="H6" s="36"/>
      <c r="I6" t="s" s="80">
        <v>54</v>
      </c>
      <c r="J6" s="82">
        <f>ABS(B6-ROUND(B6,0))+ABS(C6-ROUND(C6,0))</f>
        <v>0</v>
      </c>
    </row>
    <row r="7" ht="13.65" customHeight="1">
      <c r="A7" s="77">
        <f>'PRRAS'!I24</f>
        <v>6</v>
      </c>
      <c r="B7" s="78">
        <f>'PRRAS'!J24</f>
        <v>0</v>
      </c>
      <c r="C7" s="78">
        <f>'PRRAS'!K24</f>
        <v>0</v>
      </c>
      <c r="D7" s="78">
        <v>0</v>
      </c>
      <c r="E7" s="78">
        <v>0</v>
      </c>
      <c r="F7" s="79">
        <f>A7/100*B7+A7/50*C7</f>
        <v>0</v>
      </c>
      <c r="G7" t="s" s="80">
        <f>IF(ISERROR('RefStr'!C11),"-",(TRIM('RefStr'!C11)))</f>
        <v>55</v>
      </c>
      <c r="H7" s="36"/>
      <c r="I7" t="s" s="80">
        <v>56</v>
      </c>
      <c r="J7" s="82">
        <f>ABS(B7-ROUND(B7,0))+ABS(C7-ROUND(C7,0))</f>
        <v>0</v>
      </c>
    </row>
    <row r="8" ht="13.65" customHeight="1">
      <c r="A8" s="77">
        <f>'PRRAS'!I25</f>
        <v>7</v>
      </c>
      <c r="B8" s="78">
        <f>'PRRAS'!J25</f>
        <v>0</v>
      </c>
      <c r="C8" s="78">
        <f>'PRRAS'!K25</f>
        <v>0</v>
      </c>
      <c r="D8" s="78">
        <v>0</v>
      </c>
      <c r="E8" s="78">
        <v>0</v>
      </c>
      <c r="F8" s="79">
        <f>A8/100*B8+A8/50*C8</f>
        <v>0</v>
      </c>
      <c r="G8" t="s" s="80">
        <v>57</v>
      </c>
      <c r="H8" s="36"/>
      <c r="I8" t="s" s="80">
        <v>58</v>
      </c>
      <c r="J8" s="82">
        <f>ABS(B8-ROUND(B8,0))+ABS(C8-ROUND(C8,0))</f>
        <v>0</v>
      </c>
    </row>
    <row r="9" ht="13.65" customHeight="1">
      <c r="A9" s="77">
        <f>'PRRAS'!I26</f>
        <v>8</v>
      </c>
      <c r="B9" s="78">
        <f>'PRRAS'!J26</f>
        <v>0</v>
      </c>
      <c r="C9" s="78">
        <f>'PRRAS'!K26</f>
        <v>0</v>
      </c>
      <c r="D9" s="78">
        <v>0</v>
      </c>
      <c r="E9" s="78">
        <v>0</v>
      </c>
      <c r="F9" s="79">
        <f>A9/100*B9+A9/50*C9</f>
        <v>0</v>
      </c>
      <c r="G9" t="s" s="80">
        <v>59</v>
      </c>
      <c r="H9" s="36"/>
      <c r="I9" t="s" s="80">
        <v>60</v>
      </c>
      <c r="J9" s="82">
        <f>ABS(B9-ROUND(B9,0))+ABS(C9-ROUND(C9,0))</f>
        <v>0</v>
      </c>
    </row>
    <row r="10" ht="13.65" customHeight="1">
      <c r="A10" s="77">
        <f>'PRRAS'!I27</f>
        <v>9</v>
      </c>
      <c r="B10" s="78">
        <f>'PRRAS'!J27</f>
        <v>0</v>
      </c>
      <c r="C10" s="78">
        <f>'PRRAS'!K27</f>
        <v>0</v>
      </c>
      <c r="D10" s="78">
        <v>0</v>
      </c>
      <c r="E10" s="78">
        <v>0</v>
      </c>
      <c r="F10" s="79">
        <f>A10/100*B10+A10/50*C10</f>
        <v>0</v>
      </c>
      <c r="G10" t="s" s="80">
        <v>61</v>
      </c>
      <c r="H10" s="36"/>
      <c r="I10" t="s" s="80">
        <v>62</v>
      </c>
      <c r="J10" s="82">
        <f>ABS(B10-ROUND(B10,0))+ABS(C10-ROUND(C10,0))</f>
        <v>0</v>
      </c>
    </row>
    <row r="11" ht="13.65" customHeight="1">
      <c r="A11" s="77">
        <f>'PRRAS'!I28</f>
        <v>10</v>
      </c>
      <c r="B11" s="78">
        <f>'PRRAS'!J28</f>
        <v>0</v>
      </c>
      <c r="C11" s="78">
        <f>'PRRAS'!K28</f>
        <v>0</v>
      </c>
      <c r="D11" s="78">
        <v>0</v>
      </c>
      <c r="E11" s="78">
        <v>0</v>
      </c>
      <c r="F11" s="79">
        <f>A11/100*B11+A11/50*C11</f>
        <v>0</v>
      </c>
      <c r="G11" t="s" s="80">
        <v>63</v>
      </c>
      <c r="H11" s="36"/>
      <c r="I11" t="s" s="80">
        <v>64</v>
      </c>
      <c r="J11" s="82">
        <f>ABS(B11-ROUND(B11,0))+ABS(C11-ROUND(C11,0))</f>
        <v>0</v>
      </c>
    </row>
    <row r="12" ht="13.65" customHeight="1">
      <c r="A12" s="77">
        <f>'PRRAS'!I29</f>
        <v>11</v>
      </c>
      <c r="B12" s="78">
        <f>'PRRAS'!J29</f>
        <v>1152</v>
      </c>
      <c r="C12" s="78">
        <f>'PRRAS'!K29</f>
        <v>1</v>
      </c>
      <c r="D12" s="78">
        <v>0</v>
      </c>
      <c r="E12" s="78">
        <v>0</v>
      </c>
      <c r="F12" s="79">
        <f>A12/100*B12+A12/50*C12</f>
        <v>126.94</v>
      </c>
      <c r="G12" t="s" s="80">
        <v>63</v>
      </c>
      <c r="H12" s="36"/>
      <c r="I12" t="s" s="80">
        <v>65</v>
      </c>
      <c r="J12" s="82">
        <f>ABS(B12-ROUND(B12,0))+ABS(C12-ROUND(C12,0))</f>
        <v>0</v>
      </c>
    </row>
    <row r="13" ht="13.65" customHeight="1">
      <c r="A13" s="77">
        <f>'PRRAS'!I30</f>
        <v>12</v>
      </c>
      <c r="B13" s="78">
        <f>'PRRAS'!J30</f>
        <v>1152</v>
      </c>
      <c r="C13" s="78">
        <f>'PRRAS'!K30</f>
        <v>1</v>
      </c>
      <c r="D13" s="78">
        <v>0</v>
      </c>
      <c r="E13" s="78">
        <v>0</v>
      </c>
      <c r="F13" s="79">
        <f>A13/100*B13+A13/50*C13</f>
        <v>138.48</v>
      </c>
      <c r="G13" t="s" s="80">
        <v>63</v>
      </c>
      <c r="H13" s="36"/>
      <c r="I13" t="s" s="80">
        <v>66</v>
      </c>
      <c r="J13" s="82">
        <f>ABS(B13-ROUND(B13,0))+ABS(C13-ROUND(C13,0))</f>
        <v>0</v>
      </c>
    </row>
    <row r="14" ht="13.65" customHeight="1">
      <c r="A14" s="77">
        <f>'PRRAS'!I31</f>
        <v>13</v>
      </c>
      <c r="B14" s="78">
        <f>'PRRAS'!J31</f>
        <v>0</v>
      </c>
      <c r="C14" s="78">
        <f>'PRRAS'!K31</f>
        <v>0</v>
      </c>
      <c r="D14" s="78">
        <v>0</v>
      </c>
      <c r="E14" s="78">
        <v>0</v>
      </c>
      <c r="F14" s="79">
        <f>A14/100*B14+A14/50*C14</f>
        <v>0</v>
      </c>
      <c r="G14" t="s" s="80">
        <v>63</v>
      </c>
      <c r="H14" s="36"/>
      <c r="I14" t="s" s="80">
        <v>67</v>
      </c>
      <c r="J14" s="82">
        <f>ABS(B14-ROUND(B14,0))+ABS(C14-ROUND(C14,0))</f>
        <v>0</v>
      </c>
    </row>
    <row r="15" ht="13.65" customHeight="1">
      <c r="A15" s="77">
        <f>'PRRAS'!I32</f>
        <v>14</v>
      </c>
      <c r="B15" s="78">
        <f>'PRRAS'!J32</f>
        <v>0</v>
      </c>
      <c r="C15" s="78">
        <f>'PRRAS'!K32</f>
        <v>0</v>
      </c>
      <c r="D15" s="78">
        <v>0</v>
      </c>
      <c r="E15" s="78">
        <v>0</v>
      </c>
      <c r="F15" s="79">
        <f>A15/100*B15+A15/50*C15</f>
        <v>0</v>
      </c>
      <c r="G15" t="s" s="80">
        <v>63</v>
      </c>
      <c r="H15" s="36"/>
      <c r="I15" t="s" s="80">
        <v>68</v>
      </c>
      <c r="J15" s="82">
        <f>ABS(B15-ROUND(B15,0))+ABS(C15-ROUND(C15,0))</f>
        <v>0</v>
      </c>
    </row>
    <row r="16" ht="13.65" customHeight="1">
      <c r="A16" s="77">
        <f>'PRRAS'!I33</f>
        <v>15</v>
      </c>
      <c r="B16" s="78">
        <f>'PRRAS'!J33</f>
        <v>0</v>
      </c>
      <c r="C16" s="78">
        <f>'PRRAS'!K33</f>
        <v>1</v>
      </c>
      <c r="D16" s="78">
        <v>0</v>
      </c>
      <c r="E16" s="78">
        <v>0</v>
      </c>
      <c r="F16" s="79">
        <f>A16/100*B16+A16/50*C16</f>
        <v>0.3</v>
      </c>
      <c r="G16" t="s" s="80">
        <v>63</v>
      </c>
      <c r="H16" s="36"/>
      <c r="I16" t="s" s="80">
        <v>69</v>
      </c>
      <c r="J16" s="82">
        <f>ABS(B16-ROUND(B16,0))+ABS(C16-ROUND(C16,0))</f>
        <v>0</v>
      </c>
    </row>
    <row r="17" ht="13.65" customHeight="1">
      <c r="A17" s="77">
        <f>'PRRAS'!I34</f>
        <v>16</v>
      </c>
      <c r="B17" s="78">
        <f>'PRRAS'!J34</f>
        <v>0</v>
      </c>
      <c r="C17" s="78">
        <f>'PRRAS'!K34</f>
        <v>0</v>
      </c>
      <c r="D17" s="78">
        <v>0</v>
      </c>
      <c r="E17" s="78">
        <v>0</v>
      </c>
      <c r="F17" s="79">
        <f>A17/100*B17+A17/50*C17</f>
        <v>0</v>
      </c>
      <c r="G17" t="s" s="80">
        <v>63</v>
      </c>
      <c r="H17" s="36"/>
      <c r="I17" t="s" s="80">
        <v>70</v>
      </c>
      <c r="J17" s="82">
        <f>ABS(B17-ROUND(B17,0))+ABS(C17-ROUND(C17,0))</f>
        <v>0</v>
      </c>
    </row>
    <row r="18" ht="13.65" customHeight="1">
      <c r="A18" s="77">
        <f>'PRRAS'!I35</f>
        <v>17</v>
      </c>
      <c r="B18" s="78">
        <f>'PRRAS'!J35</f>
        <v>1152</v>
      </c>
      <c r="C18" s="78">
        <f>'PRRAS'!K35</f>
        <v>0</v>
      </c>
      <c r="D18" s="78">
        <v>0</v>
      </c>
      <c r="E18" s="78">
        <v>0</v>
      </c>
      <c r="F18" s="79">
        <f>A18/100*B18+A18/50*C18</f>
        <v>195.84</v>
      </c>
      <c r="G18" t="s" s="80">
        <f>IF(ISERROR('RefStr'!D39),"-",UPPER(TRIM('RefStr'!D39)))</f>
        <v>71</v>
      </c>
      <c r="H18" s="36"/>
      <c r="I18" t="s" s="80">
        <v>72</v>
      </c>
      <c r="J18" s="82">
        <f>ABS(B18-ROUND(B18,0))+ABS(C18-ROUND(C18,0))</f>
        <v>0</v>
      </c>
    </row>
    <row r="19" ht="13.65" customHeight="1">
      <c r="A19" s="77">
        <f>'PRRAS'!I36</f>
        <v>18</v>
      </c>
      <c r="B19" s="78">
        <f>'PRRAS'!J36</f>
        <v>0</v>
      </c>
      <c r="C19" s="78">
        <f>'PRRAS'!K36</f>
        <v>0</v>
      </c>
      <c r="D19" s="78">
        <v>0</v>
      </c>
      <c r="E19" s="78">
        <v>0</v>
      </c>
      <c r="F19" s="79">
        <f>A19/100*B19+A19/50*C19</f>
        <v>0</v>
      </c>
      <c r="G19" s="36"/>
      <c r="H19" s="36"/>
      <c r="I19" t="s" s="80">
        <v>73</v>
      </c>
      <c r="J19" s="82">
        <f>ABS(B19-ROUND(B19,0))+ABS(C19-ROUND(C19,0))</f>
        <v>0</v>
      </c>
    </row>
    <row r="20" ht="13.65" customHeight="1">
      <c r="A20" s="77">
        <f>'PRRAS'!I37</f>
        <v>19</v>
      </c>
      <c r="B20" s="78">
        <f>'PRRAS'!J37</f>
        <v>0</v>
      </c>
      <c r="C20" s="78">
        <f>'PRRAS'!K37</f>
        <v>0</v>
      </c>
      <c r="D20" s="78">
        <v>0</v>
      </c>
      <c r="E20" s="78">
        <v>0</v>
      </c>
      <c r="F20" s="79">
        <f>A20/100*B20+A20/50*C20</f>
        <v>0</v>
      </c>
      <c r="G20" t="s" s="80">
        <f>IF(ISERROR('RefStr'!D43),"-",UPPER(TRIM('RefStr'!D43)))</f>
        <v>74</v>
      </c>
      <c r="H20" s="36"/>
      <c r="I20" t="s" s="80">
        <v>75</v>
      </c>
      <c r="J20" s="82">
        <f>ABS(B20-ROUND(B20,0))+ABS(C20-ROUND(C20,0))</f>
        <v>0</v>
      </c>
    </row>
    <row r="21" ht="13.65" customHeight="1">
      <c r="A21" s="77">
        <f>'PRRAS'!I38</f>
        <v>20</v>
      </c>
      <c r="B21" s="78">
        <f>'PRRAS'!J38</f>
        <v>0</v>
      </c>
      <c r="C21" s="78">
        <f>'PRRAS'!K38</f>
        <v>0</v>
      </c>
      <c r="D21" s="78">
        <v>0</v>
      </c>
      <c r="E21" s="78">
        <v>0</v>
      </c>
      <c r="F21" s="79">
        <f>A21/100*B21+A21/50*C21</f>
        <v>0</v>
      </c>
      <c r="G21" t="s" s="80">
        <f>IF(ISERROR('RefStr'!D45),"-",UPPER(TRIM('RefStr'!D45)))</f>
        <v>76</v>
      </c>
      <c r="H21" s="36"/>
      <c r="I21" t="s" s="80">
        <v>77</v>
      </c>
      <c r="J21" s="82">
        <f>ABS(B21-ROUND(B21,0))+ABS(C21-ROUND(C21,0))</f>
        <v>0</v>
      </c>
    </row>
    <row r="22" ht="13.65" customHeight="1">
      <c r="A22" s="77">
        <f>'PRRAS'!I39</f>
        <v>21</v>
      </c>
      <c r="B22" s="78">
        <f>'PRRAS'!J39</f>
        <v>0</v>
      </c>
      <c r="C22" s="78">
        <f>'PRRAS'!K39</f>
        <v>0</v>
      </c>
      <c r="D22" s="78">
        <v>0</v>
      </c>
      <c r="E22" s="78">
        <v>0</v>
      </c>
      <c r="F22" s="79">
        <f>A22/100*B22+A22/50*C22</f>
        <v>0</v>
      </c>
      <c r="G22" t="s" s="80">
        <f>IF(ISERROR('RefStr'!D47),"-",UPPER(TRIM('RefStr'!D47)))</f>
        <v>76</v>
      </c>
      <c r="H22" s="36"/>
      <c r="I22" t="s" s="80">
        <v>78</v>
      </c>
      <c r="J22" s="82">
        <f>ABS(B22-ROUND(B22,0))+ABS(C22-ROUND(C22,0))</f>
        <v>0</v>
      </c>
    </row>
    <row r="23" ht="13.65" customHeight="1">
      <c r="A23" s="77">
        <f>'PRRAS'!I40</f>
        <v>22</v>
      </c>
      <c r="B23" s="78">
        <f>'PRRAS'!J40</f>
        <v>0</v>
      </c>
      <c r="C23" s="78">
        <f>'PRRAS'!K40</f>
        <v>0</v>
      </c>
      <c r="D23" s="78">
        <v>0</v>
      </c>
      <c r="E23" s="78">
        <v>0</v>
      </c>
      <c r="F23" s="79">
        <f>A23/100*B23+A23/50*C23</f>
        <v>0</v>
      </c>
      <c r="G23" t="s" s="80">
        <f>IF(ISERROR('RefStr'!D49),"-",LOWER(TRIM('RefStr'!D49)))</f>
        <v>79</v>
      </c>
      <c r="H23" s="36"/>
      <c r="I23" t="s" s="80">
        <v>80</v>
      </c>
      <c r="J23" s="82">
        <f>ABS(B23-ROUND(B23,0))+ABS(C23-ROUND(C23,0))</f>
        <v>0</v>
      </c>
    </row>
    <row r="24" ht="13.65" customHeight="1">
      <c r="A24" s="77">
        <f>'PRRAS'!I41</f>
        <v>23</v>
      </c>
      <c r="B24" s="78">
        <f>'PRRAS'!J41</f>
        <v>0</v>
      </c>
      <c r="C24" s="78">
        <f>'PRRAS'!K41</f>
        <v>0</v>
      </c>
      <c r="D24" s="78">
        <v>0</v>
      </c>
      <c r="E24" s="78">
        <v>0</v>
      </c>
      <c r="F24" s="79">
        <f>A24/100*B24+A24/50*C24</f>
        <v>0</v>
      </c>
      <c r="G24" s="36"/>
      <c r="H24" s="36"/>
      <c r="I24" t="s" s="80">
        <v>81</v>
      </c>
      <c r="J24" s="82">
        <f>ABS(B24-ROUND(B24,0))+ABS(C24-ROUND(C24,0))</f>
        <v>0</v>
      </c>
    </row>
    <row r="25" ht="13.65" customHeight="1">
      <c r="A25" s="77">
        <f>'PRRAS'!I42</f>
        <v>24</v>
      </c>
      <c r="B25" s="78">
        <f>'PRRAS'!J42</f>
        <v>109950</v>
      </c>
      <c r="C25" s="78">
        <f>'PRRAS'!K42</f>
        <v>71229</v>
      </c>
      <c r="D25" s="78">
        <v>0</v>
      </c>
      <c r="E25" s="78">
        <v>0</v>
      </c>
      <c r="F25" s="79">
        <f>A25/100*B25+A25/50*C25</f>
        <v>60577.92</v>
      </c>
      <c r="G25" s="36"/>
      <c r="H25" s="36"/>
      <c r="I25" t="s" s="80">
        <v>82</v>
      </c>
      <c r="J25" s="82">
        <f>ABS(B25-ROUND(B25,0))+ABS(C25-ROUND(C25,0))</f>
        <v>0</v>
      </c>
    </row>
    <row r="26" ht="13.65" customHeight="1">
      <c r="A26" s="77">
        <f>'PRRAS'!I43</f>
        <v>25</v>
      </c>
      <c r="B26" s="78">
        <f>'PRRAS'!J43</f>
        <v>0</v>
      </c>
      <c r="C26" s="78">
        <f>'PRRAS'!K43</f>
        <v>0</v>
      </c>
      <c r="D26" s="78">
        <v>0</v>
      </c>
      <c r="E26" s="78">
        <v>0</v>
      </c>
      <c r="F26" s="79">
        <f>A26/100*B26+A26/50*C26</f>
        <v>0</v>
      </c>
      <c r="G26" t="s" s="80">
        <f>MID(TRIM('RefStr'!J15),1,4)</f>
        <v>83</v>
      </c>
      <c r="H26" s="36"/>
      <c r="I26" t="s" s="80">
        <v>84</v>
      </c>
      <c r="J26" s="82">
        <f>ABS(B26-ROUND(B26,0))+ABS(C26-ROUND(C26,0))</f>
        <v>0</v>
      </c>
    </row>
    <row r="27" ht="13.65" customHeight="1">
      <c r="A27" s="77">
        <f>'PRRAS'!I44</f>
        <v>26</v>
      </c>
      <c r="B27" s="78">
        <f>'PRRAS'!J44</f>
        <v>0</v>
      </c>
      <c r="C27" s="78">
        <f>'PRRAS'!K44</f>
        <v>0</v>
      </c>
      <c r="D27" s="78">
        <v>0</v>
      </c>
      <c r="E27" s="78">
        <v>0</v>
      </c>
      <c r="F27" s="79">
        <f>A27/100*B27+A27/50*C27</f>
        <v>0</v>
      </c>
      <c r="G27" s="83">
        <f>SUM(F2:F172)</f>
        <v>3506216.79</v>
      </c>
      <c r="H27" s="36"/>
      <c r="I27" t="s" s="80">
        <v>85</v>
      </c>
      <c r="J27" s="82">
        <f>ABS(B27-ROUND(B27,0))+ABS(C27-ROUND(C27,0))</f>
        <v>0</v>
      </c>
    </row>
    <row r="28" ht="13.65" customHeight="1">
      <c r="A28" s="77">
        <f>'PRRAS'!I45</f>
        <v>27</v>
      </c>
      <c r="B28" s="78">
        <f>'PRRAS'!J45</f>
        <v>0</v>
      </c>
      <c r="C28" s="78">
        <f>'PRRAS'!K45</f>
        <v>0</v>
      </c>
      <c r="D28" s="78">
        <v>0</v>
      </c>
      <c r="E28" s="78">
        <v>0</v>
      </c>
      <c r="F28" s="79">
        <f>A28/100*B28+A28/50*C28</f>
        <v>0</v>
      </c>
      <c r="G28" t="s" s="80">
        <v>63</v>
      </c>
      <c r="H28" s="36"/>
      <c r="I28" t="s" s="80">
        <v>86</v>
      </c>
      <c r="J28" s="82">
        <f>ABS(B28-ROUND(B28,0))+ABS(C28-ROUND(C28,0))</f>
        <v>0</v>
      </c>
    </row>
    <row r="29" ht="13.65" customHeight="1">
      <c r="A29" s="77">
        <f>'PRRAS'!I46</f>
        <v>28</v>
      </c>
      <c r="B29" s="78">
        <f>'PRRAS'!J46</f>
        <v>0</v>
      </c>
      <c r="C29" s="78">
        <f>'PRRAS'!K46</f>
        <v>0</v>
      </c>
      <c r="D29" s="78">
        <v>0</v>
      </c>
      <c r="E29" s="78">
        <v>0</v>
      </c>
      <c r="F29" s="79">
        <f>A29/100*B29+A29/50*C29</f>
        <v>0</v>
      </c>
      <c r="G29" t="s" s="80">
        <f>MID(TRIM('RefStr'!J15),6,2)</f>
        <v>87</v>
      </c>
      <c r="H29" s="36"/>
      <c r="I29" t="s" s="80">
        <v>88</v>
      </c>
      <c r="J29" s="82">
        <f>ABS(B29-ROUND(B29,0))+ABS(C29-ROUND(C29,0))</f>
        <v>0</v>
      </c>
    </row>
    <row r="30" ht="13.65" customHeight="1">
      <c r="A30" s="77">
        <f>'PRRAS'!I47</f>
        <v>29</v>
      </c>
      <c r="B30" s="78">
        <f>'PRRAS'!J47</f>
        <v>0</v>
      </c>
      <c r="C30" s="78">
        <f>'PRRAS'!K47</f>
        <v>0</v>
      </c>
      <c r="D30" s="78">
        <v>0</v>
      </c>
      <c r="E30" s="78">
        <v>0</v>
      </c>
      <c r="F30" s="79">
        <f>A30/100*B30+A30/50*C30</f>
        <v>0</v>
      </c>
      <c r="G30" s="84">
        <v>600</v>
      </c>
      <c r="H30" s="36"/>
      <c r="I30" t="s" s="80">
        <v>89</v>
      </c>
      <c r="J30" s="82">
        <f>ABS(B30-ROUND(B30,0))+ABS(C30-ROUND(C30,0))</f>
        <v>0</v>
      </c>
    </row>
    <row r="31" ht="13.65" customHeight="1">
      <c r="A31" s="77">
        <f>'PRRAS'!I48</f>
        <v>30</v>
      </c>
      <c r="B31" s="78">
        <f>'PRRAS'!J48</f>
        <v>109950</v>
      </c>
      <c r="C31" s="78">
        <f>'PRRAS'!K48</f>
        <v>44125</v>
      </c>
      <c r="D31" s="78">
        <v>0</v>
      </c>
      <c r="E31" s="78">
        <v>0</v>
      </c>
      <c r="F31" s="79">
        <f>A31/100*B31+A31/50*C31</f>
        <v>59460</v>
      </c>
      <c r="G31" s="84">
        <v>707</v>
      </c>
      <c r="H31" s="36"/>
      <c r="I31" t="s" s="80">
        <v>90</v>
      </c>
      <c r="J31" s="82">
        <f>ABS(B31-ROUND(B31,0))+ABS(C31-ROUND(C31,0))</f>
        <v>0</v>
      </c>
    </row>
    <row r="32" ht="13.65" customHeight="1">
      <c r="A32" s="77">
        <f>'PRRAS'!I49</f>
        <v>31</v>
      </c>
      <c r="B32" s="78">
        <f>'PRRAS'!J49</f>
        <v>109950</v>
      </c>
      <c r="C32" s="78">
        <f>'PRRAS'!K49</f>
        <v>44125</v>
      </c>
      <c r="D32" s="78">
        <v>0</v>
      </c>
      <c r="E32" s="78">
        <v>0</v>
      </c>
      <c r="F32" s="79">
        <f>A32/100*B32+A32/50*C32</f>
        <v>61442</v>
      </c>
      <c r="G32" s="84">
        <v>0</v>
      </c>
      <c r="H32" s="36"/>
      <c r="I32" t="s" s="80">
        <v>91</v>
      </c>
      <c r="J32" s="82">
        <f>ABS(B32-ROUND(B32,0))+ABS(C32-ROUND(C32,0))</f>
        <v>0</v>
      </c>
    </row>
    <row r="33" ht="13.65" customHeight="1">
      <c r="A33" s="77">
        <f>'PRRAS'!I50</f>
        <v>32</v>
      </c>
      <c r="B33" s="78">
        <f>'PRRAS'!J50</f>
        <v>0</v>
      </c>
      <c r="C33" s="78">
        <f>'PRRAS'!K50</f>
        <v>0</v>
      </c>
      <c r="D33" s="78">
        <v>0</v>
      </c>
      <c r="E33" s="78">
        <v>0</v>
      </c>
      <c r="F33" s="79">
        <f>A33/100*B33+A33/50*C33</f>
        <v>0</v>
      </c>
      <c r="G33" s="84">
        <v>0</v>
      </c>
      <c r="H33" s="36"/>
      <c r="I33" t="s" s="80">
        <v>92</v>
      </c>
      <c r="J33" s="82">
        <f>ABS(B33-ROUND(B33,0))+ABS(C33-ROUND(C33,0))</f>
        <v>0</v>
      </c>
    </row>
    <row r="34" ht="13.65" customHeight="1">
      <c r="A34" s="77">
        <f>'PRRAS'!I51</f>
        <v>33</v>
      </c>
      <c r="B34" s="78">
        <f>'PRRAS'!J51</f>
        <v>0</v>
      </c>
      <c r="C34" s="78">
        <f>'PRRAS'!K51</f>
        <v>27104</v>
      </c>
      <c r="D34" s="78">
        <v>0</v>
      </c>
      <c r="E34" s="78">
        <v>0</v>
      </c>
      <c r="F34" s="79">
        <f>A34/100*B34+A34/50*C34</f>
        <v>17888.64</v>
      </c>
      <c r="G34" s="84">
        <v>0</v>
      </c>
      <c r="H34" s="36"/>
      <c r="I34" t="s" s="80">
        <v>93</v>
      </c>
      <c r="J34" s="82">
        <f>ABS(B34-ROUND(B34,0))+ABS(C34-ROUND(C34,0))</f>
        <v>0</v>
      </c>
    </row>
    <row r="35" ht="13.65" customHeight="1">
      <c r="A35" s="77">
        <f>'PRRAS'!I52</f>
        <v>34</v>
      </c>
      <c r="B35" s="78">
        <f>'PRRAS'!J52</f>
        <v>0</v>
      </c>
      <c r="C35" s="78">
        <f>'PRRAS'!K52</f>
        <v>27104</v>
      </c>
      <c r="D35" s="78">
        <v>0</v>
      </c>
      <c r="E35" s="78">
        <v>0</v>
      </c>
      <c r="F35" s="79">
        <f>A35/100*B35+A35/50*C35</f>
        <v>18430.72</v>
      </c>
      <c r="G35" s="84">
        <v>0</v>
      </c>
      <c r="H35" s="36"/>
      <c r="I35" t="s" s="80">
        <v>94</v>
      </c>
      <c r="J35" s="82">
        <f>ABS(B35-ROUND(B35,0))+ABS(C35-ROUND(C35,0))</f>
        <v>0</v>
      </c>
    </row>
    <row r="36" ht="13.65" customHeight="1">
      <c r="A36" s="77">
        <f>'PRRAS'!I53</f>
        <v>35</v>
      </c>
      <c r="B36" s="78">
        <f>'PRRAS'!J53</f>
        <v>0</v>
      </c>
      <c r="C36" s="78">
        <f>'PRRAS'!K53</f>
        <v>0</v>
      </c>
      <c r="D36" s="78">
        <v>0</v>
      </c>
      <c r="E36" s="78">
        <v>0</v>
      </c>
      <c r="F36" s="79">
        <f>A36/100*B36+A36/50*C36</f>
        <v>0</v>
      </c>
      <c r="G36" s="84">
        <v>0</v>
      </c>
      <c r="H36" s="36"/>
      <c r="I36" t="s" s="80">
        <v>95</v>
      </c>
      <c r="J36" s="82">
        <f>ABS(B36-ROUND(B36,0))+ABS(C36-ROUND(C36,0))</f>
        <v>0</v>
      </c>
    </row>
    <row r="37" ht="13.65" customHeight="1">
      <c r="A37" s="77">
        <f>'PRRAS'!I54</f>
        <v>36</v>
      </c>
      <c r="B37" s="78">
        <f>'PRRAS'!J54</f>
        <v>0</v>
      </c>
      <c r="C37" s="78">
        <f>'PRRAS'!K54</f>
        <v>0</v>
      </c>
      <c r="D37" s="78">
        <v>0</v>
      </c>
      <c r="E37" s="78">
        <v>0</v>
      </c>
      <c r="F37" s="79">
        <f>A37/100*B37+A37/50*C37</f>
        <v>0</v>
      </c>
      <c r="G37" s="78">
        <f>SUM(J2:J49)</f>
        <v>0</v>
      </c>
      <c r="H37" s="36"/>
      <c r="I37" t="s" s="80">
        <v>96</v>
      </c>
      <c r="J37" s="82">
        <f>ABS(B37-ROUND(B37,0))+ABS(C37-ROUND(C37,0))</f>
        <v>0</v>
      </c>
    </row>
    <row r="38" ht="13.65" customHeight="1">
      <c r="A38" s="77">
        <f>'PRRAS'!I55</f>
        <v>37</v>
      </c>
      <c r="B38" s="78">
        <f>'PRRAS'!J55</f>
        <v>0</v>
      </c>
      <c r="C38" s="78">
        <f>'PRRAS'!K55</f>
        <v>0</v>
      </c>
      <c r="D38" s="78">
        <v>0</v>
      </c>
      <c r="E38" s="78">
        <v>0</v>
      </c>
      <c r="F38" s="79">
        <f>A38/100*B38+A38/50*C38</f>
        <v>0</v>
      </c>
      <c r="G38" t="s" s="80">
        <v>97</v>
      </c>
      <c r="H38" s="36"/>
      <c r="I38" t="s" s="80">
        <v>98</v>
      </c>
      <c r="J38" s="82">
        <f>ABS(B38-ROUND(B38,0))+ABS(C38-ROUND(C38,0))</f>
        <v>0</v>
      </c>
    </row>
    <row r="39" ht="13.65" customHeight="1">
      <c r="A39" s="77">
        <f>'PRRAS'!I56</f>
        <v>38</v>
      </c>
      <c r="B39" s="78">
        <f>'PRRAS'!J56</f>
        <v>0</v>
      </c>
      <c r="C39" s="78">
        <f>'PRRAS'!K56</f>
        <v>0</v>
      </c>
      <c r="D39" s="78">
        <v>0</v>
      </c>
      <c r="E39" s="78">
        <v>0</v>
      </c>
      <c r="F39" s="79">
        <f>A39/100*B39+A39/50*C39</f>
        <v>0</v>
      </c>
      <c r="G39" t="s" s="80">
        <v>99</v>
      </c>
      <c r="H39" s="36"/>
      <c r="I39" t="s" s="80">
        <v>100</v>
      </c>
      <c r="J39" s="82">
        <f>ABS(B39-ROUND(B39,0))+ABS(C39-ROUND(C39,0))</f>
        <v>0</v>
      </c>
    </row>
    <row r="40" ht="13.65" customHeight="1">
      <c r="A40" s="77">
        <f>'PRRAS'!I57</f>
        <v>39</v>
      </c>
      <c r="B40" s="78">
        <f>'PRRAS'!J57</f>
        <v>0</v>
      </c>
      <c r="C40" s="78">
        <f>'PRRAS'!K57</f>
        <v>0</v>
      </c>
      <c r="D40" s="78">
        <v>0</v>
      </c>
      <c r="E40" s="78">
        <v>0</v>
      </c>
      <c r="F40" s="79">
        <f>A40/100*B40+A40/50*C40</f>
        <v>0</v>
      </c>
      <c r="G40" t="s" s="80">
        <f>'RefStr'!J19</f>
        <v>101</v>
      </c>
      <c r="H40" s="36"/>
      <c r="I40" t="s" s="80">
        <v>102</v>
      </c>
      <c r="J40" s="82">
        <f>ABS(B40-ROUND(B40,0))+ABS(C40-ROUND(C40,0))</f>
        <v>0</v>
      </c>
    </row>
    <row r="41" ht="13.65" customHeight="1">
      <c r="A41" s="77">
        <f>'PRRAS'!I58</f>
        <v>40</v>
      </c>
      <c r="B41" s="78">
        <f>'PRRAS'!J58</f>
        <v>0</v>
      </c>
      <c r="C41" s="78">
        <f>'PRRAS'!K58</f>
        <v>0</v>
      </c>
      <c r="D41" s="78">
        <v>0</v>
      </c>
      <c r="E41" s="78">
        <v>0</v>
      </c>
      <c r="F41" s="79">
        <f>A41/100*B41+A41/50*C41</f>
        <v>0</v>
      </c>
      <c r="G41" t="s" s="80">
        <v>103</v>
      </c>
      <c r="H41" s="36"/>
      <c r="I41" t="s" s="80">
        <v>104</v>
      </c>
      <c r="J41" s="82">
        <f>ABS(B41-ROUND(B41,0))+ABS(C41-ROUND(C41,0))</f>
        <v>0</v>
      </c>
    </row>
    <row r="42" ht="13.65" customHeight="1">
      <c r="A42" s="77">
        <f>'PRRAS'!I59</f>
        <v>41</v>
      </c>
      <c r="B42" s="78">
        <f>'PRRAS'!J59</f>
        <v>0</v>
      </c>
      <c r="C42" s="78">
        <f>'PRRAS'!K59</f>
        <v>0</v>
      </c>
      <c r="D42" s="78">
        <v>0</v>
      </c>
      <c r="E42" s="78">
        <v>0</v>
      </c>
      <c r="F42" s="79">
        <f>A42/100*B42+A42/50*C42</f>
        <v>0</v>
      </c>
      <c r="G42" t="s" s="80">
        <v>105</v>
      </c>
      <c r="H42" s="36"/>
      <c r="I42" t="s" s="80">
        <v>106</v>
      </c>
      <c r="J42" s="82">
        <f>ABS(B42-ROUND(B42,0))+ABS(C42-ROUND(C42,0))</f>
        <v>0</v>
      </c>
    </row>
    <row r="43" ht="13.65" customHeight="1">
      <c r="A43" s="77">
        <f>'PRRAS'!I60</f>
        <v>42</v>
      </c>
      <c r="B43" s="78">
        <f>'PRRAS'!J60</f>
        <v>0</v>
      </c>
      <c r="C43" s="78">
        <f>'PRRAS'!K60</f>
        <v>0</v>
      </c>
      <c r="D43" s="78">
        <v>0</v>
      </c>
      <c r="E43" s="78">
        <v>0</v>
      </c>
      <c r="F43" s="79">
        <f>A43/100*B43+A43/50*C43</f>
        <v>0</v>
      </c>
      <c r="G43" s="83">
        <f>IF('RefStr'!N1=707,G27+'PraviPod709'!G27+'PraviPod710'!G27+SUM('PraviPod708'!F2:F203),SUM('PraviPod708'!G27)+'PraviPod709'!G27+'PraviPod710'!G27)</f>
        <v>14438628.35</v>
      </c>
      <c r="H43" s="36"/>
      <c r="I43" t="s" s="80">
        <v>107</v>
      </c>
      <c r="J43" s="82">
        <f>ABS(B43-ROUND(B43,0))+ABS(C43-ROUND(C43,0))</f>
        <v>0</v>
      </c>
    </row>
    <row r="44" ht="13.65" customHeight="1">
      <c r="A44" s="77">
        <f>'PRRAS'!I61</f>
        <v>43</v>
      </c>
      <c r="B44" s="78">
        <f>'PRRAS'!J61</f>
        <v>0</v>
      </c>
      <c r="C44" s="78">
        <f>'PRRAS'!K61</f>
        <v>0</v>
      </c>
      <c r="D44" s="78">
        <v>0</v>
      </c>
      <c r="E44" s="78">
        <v>0</v>
      </c>
      <c r="F44" s="79">
        <f>A44/100*B44+A44/50*C44</f>
        <v>0</v>
      </c>
      <c r="G44" s="36"/>
      <c r="H44" s="36"/>
      <c r="I44" s="36"/>
      <c r="J44" s="82">
        <f>ABS(B44-ROUND(B44,0))+ABS(C44-ROUND(C44,0))</f>
        <v>0</v>
      </c>
    </row>
    <row r="45" ht="13.65" customHeight="1">
      <c r="A45" s="77">
        <f>'PRRAS'!I62</f>
        <v>44</v>
      </c>
      <c r="B45" s="78">
        <f>'PRRAS'!J62</f>
        <v>0</v>
      </c>
      <c r="C45" s="78">
        <f>'PRRAS'!K62</f>
        <v>0</v>
      </c>
      <c r="D45" s="78">
        <v>0</v>
      </c>
      <c r="E45" s="78">
        <v>0</v>
      </c>
      <c r="F45" s="79">
        <f>A45/100*B45+A45/50*C45</f>
        <v>0</v>
      </c>
      <c r="G45" s="36"/>
      <c r="H45" s="36"/>
      <c r="I45" s="36"/>
      <c r="J45" s="82">
        <f>ABS(B45-ROUND(B45,0))+ABS(C45-ROUND(C45,0))</f>
        <v>0</v>
      </c>
    </row>
    <row r="46" ht="13.65" customHeight="1">
      <c r="A46" s="77">
        <f>'PRRAS'!I63</f>
        <v>45</v>
      </c>
      <c r="B46" s="78">
        <f>'PRRAS'!J63</f>
        <v>0</v>
      </c>
      <c r="C46" s="78">
        <f>'PRRAS'!K63</f>
        <v>0</v>
      </c>
      <c r="D46" s="78">
        <v>0</v>
      </c>
      <c r="E46" s="78">
        <v>0</v>
      </c>
      <c r="F46" s="79">
        <f>A46/100*B46+A46/50*C46</f>
        <v>0</v>
      </c>
      <c r="G46" s="36"/>
      <c r="H46" s="36"/>
      <c r="I46" s="36"/>
      <c r="J46" s="82">
        <f>ABS(B46-ROUND(B46,0))+ABS(C46-ROUND(C46,0))</f>
        <v>0</v>
      </c>
    </row>
    <row r="47" ht="13.65" customHeight="1">
      <c r="A47" s="77">
        <f>'PRRAS'!I64</f>
        <v>46</v>
      </c>
      <c r="B47" s="78">
        <f>'PRRAS'!J64</f>
        <v>0</v>
      </c>
      <c r="C47" s="78">
        <f>'PRRAS'!K64</f>
        <v>0</v>
      </c>
      <c r="D47" s="78">
        <v>0</v>
      </c>
      <c r="E47" s="78">
        <v>0</v>
      </c>
      <c r="F47" s="79">
        <f>A47/100*B47+A47/50*C47</f>
        <v>0</v>
      </c>
      <c r="G47" s="36"/>
      <c r="H47" s="36"/>
      <c r="I47" s="36"/>
      <c r="J47" s="82">
        <f>ABS(B47-ROUND(B47,0))+ABS(C47-ROUND(C47,0))</f>
        <v>0</v>
      </c>
    </row>
    <row r="48" ht="13.65" customHeight="1">
      <c r="A48" s="77">
        <f>'PRRAS'!I65</f>
        <v>47</v>
      </c>
      <c r="B48" s="78">
        <f>'PRRAS'!J65</f>
        <v>0</v>
      </c>
      <c r="C48" s="78">
        <f>'PRRAS'!K65</f>
        <v>0</v>
      </c>
      <c r="D48" s="78">
        <v>0</v>
      </c>
      <c r="E48" s="78">
        <v>0</v>
      </c>
      <c r="F48" s="79">
        <f>A48/100*B48+A48/50*C48</f>
        <v>0</v>
      </c>
      <c r="G48" s="36"/>
      <c r="H48" s="36"/>
      <c r="I48" s="36"/>
      <c r="J48" s="82">
        <f>ABS(B48-ROUND(B48,0))+ABS(C48-ROUND(C48,0))</f>
        <v>0</v>
      </c>
    </row>
    <row r="49" ht="13.65" customHeight="1">
      <c r="A49" s="77">
        <f>'PRRAS'!I66</f>
        <v>48</v>
      </c>
      <c r="B49" s="78">
        <f>'PRRAS'!J66</f>
        <v>0</v>
      </c>
      <c r="C49" s="78">
        <f>'PRRAS'!K66</f>
        <v>0</v>
      </c>
      <c r="D49" s="78">
        <v>0</v>
      </c>
      <c r="E49" s="78">
        <v>0</v>
      </c>
      <c r="F49" s="79">
        <f>A49/100*B49+A49/50*C49</f>
        <v>0</v>
      </c>
      <c r="G49" s="36"/>
      <c r="H49" s="36"/>
      <c r="I49" s="36"/>
      <c r="J49" s="82">
        <f>ABS(B49-ROUND(B49,0))+ABS(C49-ROUND(C49,0))</f>
        <v>0</v>
      </c>
    </row>
    <row r="50" ht="13.65" customHeight="1">
      <c r="A50" s="77">
        <f>'PRRAS'!I67</f>
        <v>49</v>
      </c>
      <c r="B50" s="78">
        <f>'PRRAS'!J67</f>
        <v>0</v>
      </c>
      <c r="C50" s="78">
        <f>'PRRAS'!K67</f>
        <v>0</v>
      </c>
      <c r="D50" s="78">
        <v>0</v>
      </c>
      <c r="E50" s="78">
        <v>0</v>
      </c>
      <c r="F50" s="79">
        <f>A50/100*B50+A50/50*C50</f>
        <v>0</v>
      </c>
      <c r="G50" s="36"/>
      <c r="H50" s="36"/>
      <c r="I50" s="36"/>
      <c r="J50" s="82">
        <f>ABS(B50-ROUND(B50,0))+ABS(C50-ROUND(C50,0))</f>
        <v>0</v>
      </c>
    </row>
    <row r="51" ht="13.65" customHeight="1">
      <c r="A51" s="77">
        <f>'PRRAS'!I68</f>
        <v>50</v>
      </c>
      <c r="B51" s="78">
        <f>'PRRAS'!J68</f>
        <v>0</v>
      </c>
      <c r="C51" s="78">
        <f>'PRRAS'!K68</f>
        <v>0</v>
      </c>
      <c r="D51" s="78">
        <v>0</v>
      </c>
      <c r="E51" s="78">
        <v>0</v>
      </c>
      <c r="F51" s="79">
        <f>A51/100*B51+A51/50*C51</f>
        <v>0</v>
      </c>
      <c r="G51" s="36"/>
      <c r="H51" s="36"/>
      <c r="I51" s="36"/>
      <c r="J51" s="82">
        <f>ABS(B51-ROUND(B51,0))+ABS(C51-ROUND(C51,0))</f>
        <v>0</v>
      </c>
    </row>
    <row r="52" ht="13.65" customHeight="1">
      <c r="A52" s="77">
        <f>'PRRAS'!I69</f>
        <v>51</v>
      </c>
      <c r="B52" s="78">
        <f>'PRRAS'!J69</f>
        <v>0</v>
      </c>
      <c r="C52" s="78">
        <f>'PRRAS'!K69</f>
        <v>0</v>
      </c>
      <c r="D52" s="78">
        <v>0</v>
      </c>
      <c r="E52" s="78">
        <v>0</v>
      </c>
      <c r="F52" s="79">
        <f>A52/100*B52+A52/50*C52</f>
        <v>0</v>
      </c>
      <c r="G52" s="36"/>
      <c r="H52" s="36"/>
      <c r="I52" s="36"/>
      <c r="J52" s="82">
        <f>ABS(B52-ROUND(B52,0))+ABS(C52-ROUND(C52,0))</f>
        <v>0</v>
      </c>
    </row>
    <row r="53" ht="13.65" customHeight="1">
      <c r="A53" s="77">
        <f>'PRRAS'!I70</f>
        <v>52</v>
      </c>
      <c r="B53" s="78">
        <f>'PRRAS'!J70</f>
        <v>0</v>
      </c>
      <c r="C53" s="78">
        <f>'PRRAS'!K70</f>
        <v>0</v>
      </c>
      <c r="D53" s="78">
        <v>0</v>
      </c>
      <c r="E53" s="78">
        <v>0</v>
      </c>
      <c r="F53" s="79">
        <f>A53/100*B53+A53/50*C53</f>
        <v>0</v>
      </c>
      <c r="G53" s="36"/>
      <c r="H53" s="36"/>
      <c r="I53" s="36"/>
      <c r="J53" s="82">
        <f>ABS(B53-ROUND(B53,0))+ABS(C53-ROUND(C53,0))</f>
        <v>0</v>
      </c>
    </row>
    <row r="54" ht="13.65" customHeight="1">
      <c r="A54" s="77">
        <f>'PRRAS'!I71</f>
        <v>53</v>
      </c>
      <c r="B54" s="78">
        <f>'PRRAS'!J71</f>
        <v>0</v>
      </c>
      <c r="C54" s="78">
        <f>'PRRAS'!K71</f>
        <v>0</v>
      </c>
      <c r="D54" s="78">
        <v>0</v>
      </c>
      <c r="E54" s="78">
        <v>0</v>
      </c>
      <c r="F54" s="79">
        <f>A54/100*B54+A54/50*C54</f>
        <v>0</v>
      </c>
      <c r="G54" s="36"/>
      <c r="H54" s="36"/>
      <c r="I54" s="36"/>
      <c r="J54" s="82">
        <f>ABS(B54-ROUND(B54,0))+ABS(C54-ROUND(C54,0))</f>
        <v>0</v>
      </c>
    </row>
    <row r="55" ht="13.65" customHeight="1">
      <c r="A55" s="77">
        <f>'PRRAS'!I73</f>
        <v>54</v>
      </c>
      <c r="B55" s="78">
        <f>'PRRAS'!J73</f>
        <v>112604</v>
      </c>
      <c r="C55" s="78">
        <f>'PRRAS'!K73</f>
        <v>81606</v>
      </c>
      <c r="D55" s="78">
        <v>0</v>
      </c>
      <c r="E55" s="78">
        <v>0</v>
      </c>
      <c r="F55" s="79">
        <f>A55/100*B55+A55/50*C55</f>
        <v>148940.64</v>
      </c>
      <c r="G55" s="36"/>
      <c r="H55" s="36"/>
      <c r="I55" s="36"/>
      <c r="J55" s="82">
        <f>ABS(B55-ROUND(B55,0))+ABS(C55-ROUND(C55,0))</f>
        <v>0</v>
      </c>
    </row>
    <row r="56" ht="13.65" customHeight="1">
      <c r="A56" s="77">
        <f>'PRRAS'!I74</f>
        <v>55</v>
      </c>
      <c r="B56" s="78">
        <f>'PRRAS'!J74</f>
        <v>36856</v>
      </c>
      <c r="C56" s="78">
        <f>'PRRAS'!K74</f>
        <v>34950</v>
      </c>
      <c r="D56" s="78">
        <v>0</v>
      </c>
      <c r="E56" s="78">
        <v>0</v>
      </c>
      <c r="F56" s="79">
        <f>A56/100*B56+A56/50*C56</f>
        <v>58715.8</v>
      </c>
      <c r="G56" s="36"/>
      <c r="H56" s="36"/>
      <c r="I56" s="36"/>
      <c r="J56" s="82">
        <f>ABS(B56-ROUND(B56,0))+ABS(C56-ROUND(C56,0))</f>
        <v>0</v>
      </c>
    </row>
    <row r="57" ht="13.65" customHeight="1">
      <c r="A57" s="77">
        <f>'PRRAS'!I75</f>
        <v>56</v>
      </c>
      <c r="B57" s="78">
        <f>'PRRAS'!J75</f>
        <v>31636</v>
      </c>
      <c r="C57" s="78">
        <f>'PRRAS'!K75</f>
        <v>30000</v>
      </c>
      <c r="D57" s="78">
        <v>0</v>
      </c>
      <c r="E57" s="78">
        <v>0</v>
      </c>
      <c r="F57" s="79">
        <f>A57/100*B57+A57/50*C57</f>
        <v>51316.16</v>
      </c>
      <c r="G57" s="36"/>
      <c r="H57" s="36"/>
      <c r="I57" s="36"/>
      <c r="J57" s="82">
        <f>ABS(B57-ROUND(B57,0))+ABS(C57-ROUND(C57,0))</f>
        <v>0</v>
      </c>
    </row>
    <row r="58" ht="13.65" customHeight="1">
      <c r="A58" s="77">
        <f>'PRRAS'!I76</f>
        <v>57</v>
      </c>
      <c r="B58" s="78">
        <f>'PRRAS'!J76</f>
        <v>31636</v>
      </c>
      <c r="C58" s="78">
        <f>'PRRAS'!K76</f>
        <v>30000</v>
      </c>
      <c r="D58" s="78">
        <v>0</v>
      </c>
      <c r="E58" s="78">
        <v>0</v>
      </c>
      <c r="F58" s="79">
        <f>A58/100*B58+A58/50*C58</f>
        <v>52232.52</v>
      </c>
      <c r="G58" s="36"/>
      <c r="H58" s="36"/>
      <c r="I58" s="36"/>
      <c r="J58" s="82">
        <f>ABS(B58-ROUND(B58,0))+ABS(C58-ROUND(C58,0))</f>
        <v>0</v>
      </c>
    </row>
    <row r="59" ht="13.65" customHeight="1">
      <c r="A59" s="77">
        <f>'PRRAS'!I77</f>
        <v>58</v>
      </c>
      <c r="B59" s="78">
        <f>'PRRAS'!J77</f>
        <v>0</v>
      </c>
      <c r="C59" s="78">
        <f>'PRRAS'!K77</f>
        <v>0</v>
      </c>
      <c r="D59" s="78">
        <v>0</v>
      </c>
      <c r="E59" s="78">
        <v>0</v>
      </c>
      <c r="F59" s="79">
        <f>A59/100*B59+A59/50*C59</f>
        <v>0</v>
      </c>
      <c r="G59" s="36"/>
      <c r="H59" s="36"/>
      <c r="I59" s="36"/>
      <c r="J59" s="82">
        <f>ABS(B59-ROUND(B59,0))+ABS(C59-ROUND(C59,0))</f>
        <v>0</v>
      </c>
    </row>
    <row r="60" ht="13.65" customHeight="1">
      <c r="A60" s="77">
        <f>'PRRAS'!I78</f>
        <v>59</v>
      </c>
      <c r="B60" s="78">
        <f>'PRRAS'!J78</f>
        <v>0</v>
      </c>
      <c r="C60" s="78">
        <f>'PRRAS'!K78</f>
        <v>0</v>
      </c>
      <c r="D60" s="78">
        <v>0</v>
      </c>
      <c r="E60" s="78">
        <v>0</v>
      </c>
      <c r="F60" s="79">
        <f>A60/100*B60+A60/50*C60</f>
        <v>0</v>
      </c>
      <c r="G60" s="36"/>
      <c r="H60" s="36"/>
      <c r="I60" s="36"/>
      <c r="J60" s="82">
        <f>ABS(B60-ROUND(B60,0))+ABS(C60-ROUND(C60,0))</f>
        <v>0</v>
      </c>
    </row>
    <row r="61" ht="13.65" customHeight="1">
      <c r="A61" s="77">
        <f>'PRRAS'!I79</f>
        <v>60</v>
      </c>
      <c r="B61" s="78">
        <f>'PRRAS'!J79</f>
        <v>0</v>
      </c>
      <c r="C61" s="78">
        <f>'PRRAS'!K79</f>
        <v>0</v>
      </c>
      <c r="D61" s="78">
        <v>0</v>
      </c>
      <c r="E61" s="78">
        <v>0</v>
      </c>
      <c r="F61" s="79">
        <f>A61/100*B61+A61/50*C61</f>
        <v>0</v>
      </c>
      <c r="G61" s="36"/>
      <c r="H61" s="36"/>
      <c r="I61" s="36"/>
      <c r="J61" s="82">
        <f>ABS(B61-ROUND(B61,0))+ABS(C61-ROUND(C61,0))</f>
        <v>0</v>
      </c>
    </row>
    <row r="62" ht="13.65" customHeight="1">
      <c r="A62" s="77">
        <f>'PRRAS'!I80</f>
        <v>61</v>
      </c>
      <c r="B62" s="78">
        <f>'PRRAS'!J80</f>
        <v>0</v>
      </c>
      <c r="C62" s="78">
        <f>'PRRAS'!K80</f>
        <v>0</v>
      </c>
      <c r="D62" s="78">
        <v>0</v>
      </c>
      <c r="E62" s="78">
        <v>0</v>
      </c>
      <c r="F62" s="79">
        <f>A62/100*B62+A62/50*C62</f>
        <v>0</v>
      </c>
      <c r="G62" s="36"/>
      <c r="H62" s="36"/>
      <c r="I62" s="36"/>
      <c r="J62" s="82">
        <f>ABS(B62-ROUND(B62,0))+ABS(C62-ROUND(C62,0))</f>
        <v>0</v>
      </c>
    </row>
    <row r="63" ht="13.65" customHeight="1">
      <c r="A63" s="77">
        <f>'PRRAS'!I81</f>
        <v>62</v>
      </c>
      <c r="B63" s="78">
        <f>'PRRAS'!J81</f>
        <v>5220</v>
      </c>
      <c r="C63" s="78">
        <f>'PRRAS'!K81</f>
        <v>4950</v>
      </c>
      <c r="D63" s="78">
        <v>0</v>
      </c>
      <c r="E63" s="78">
        <v>0</v>
      </c>
      <c r="F63" s="79">
        <f>A63/100*B63+A63/50*C63</f>
        <v>9374.4</v>
      </c>
      <c r="G63" s="36"/>
      <c r="H63" s="36"/>
      <c r="I63" s="36"/>
      <c r="J63" s="82">
        <f>ABS(B63-ROUND(B63,0))+ABS(C63-ROUND(C63,0))</f>
        <v>0</v>
      </c>
    </row>
    <row r="64" ht="13.65" customHeight="1">
      <c r="A64" s="77">
        <f>'PRRAS'!I82</f>
        <v>63</v>
      </c>
      <c r="B64" s="78">
        <f>'PRRAS'!J82</f>
        <v>5220</v>
      </c>
      <c r="C64" s="78">
        <f>'PRRAS'!K82</f>
        <v>4950</v>
      </c>
      <c r="D64" s="78">
        <v>0</v>
      </c>
      <c r="E64" s="78">
        <v>0</v>
      </c>
      <c r="F64" s="79">
        <f>A64/100*B64+A64/50*C64</f>
        <v>9525.6</v>
      </c>
      <c r="G64" s="36"/>
      <c r="H64" s="36"/>
      <c r="I64" s="36"/>
      <c r="J64" s="82">
        <f>ABS(B64-ROUND(B64,0))+ABS(C64-ROUND(C64,0))</f>
        <v>0</v>
      </c>
    </row>
    <row r="65" ht="13.65" customHeight="1">
      <c r="A65" s="77">
        <f>'PRRAS'!I83</f>
        <v>64</v>
      </c>
      <c r="B65" s="78">
        <f>'PRRAS'!J83</f>
        <v>0</v>
      </c>
      <c r="C65" s="78">
        <f>'PRRAS'!K83</f>
        <v>0</v>
      </c>
      <c r="D65" s="78">
        <v>0</v>
      </c>
      <c r="E65" s="78">
        <v>0</v>
      </c>
      <c r="F65" s="79">
        <f>A65/100*B65+A65/50*C65</f>
        <v>0</v>
      </c>
      <c r="G65" s="36"/>
      <c r="H65" s="36"/>
      <c r="I65" s="36"/>
      <c r="J65" s="82">
        <f>ABS(B65-ROUND(B65,0))+ABS(C65-ROUND(C65,0))</f>
        <v>0</v>
      </c>
    </row>
    <row r="66" ht="13.65" customHeight="1">
      <c r="A66" s="77">
        <f>'PRRAS'!I84</f>
        <v>65</v>
      </c>
      <c r="B66" s="78">
        <f>'PRRAS'!J84</f>
        <v>0</v>
      </c>
      <c r="C66" s="78">
        <f>'PRRAS'!K84</f>
        <v>0</v>
      </c>
      <c r="D66" s="78">
        <v>0</v>
      </c>
      <c r="E66" s="78">
        <v>0</v>
      </c>
      <c r="F66" s="79">
        <f>A66/100*B66+A66/50*C66</f>
        <v>0</v>
      </c>
      <c r="G66" s="36"/>
      <c r="H66" s="36"/>
      <c r="I66" s="36"/>
      <c r="J66" s="82">
        <f>ABS(B66-ROUND(B66,0))+ABS(C66-ROUND(C66,0))</f>
        <v>0</v>
      </c>
    </row>
    <row r="67" ht="13.65" customHeight="1">
      <c r="A67" s="77">
        <f>'PRRAS'!I85</f>
        <v>66</v>
      </c>
      <c r="B67" s="78">
        <f>'PRRAS'!J85</f>
        <v>0</v>
      </c>
      <c r="C67" s="78">
        <f>'PRRAS'!K85</f>
        <v>0</v>
      </c>
      <c r="D67" s="78">
        <v>0</v>
      </c>
      <c r="E67" s="78">
        <v>0</v>
      </c>
      <c r="F67" s="79">
        <f>A67/100*B67+A67/50*C67</f>
        <v>0</v>
      </c>
      <c r="G67" s="36"/>
      <c r="H67" s="36"/>
      <c r="I67" s="36"/>
      <c r="J67" s="82">
        <f>ABS(B67-ROUND(B67,0))+ABS(C67-ROUND(C67,0))</f>
        <v>0</v>
      </c>
    </row>
    <row r="68" ht="13.65" customHeight="1">
      <c r="A68" s="77">
        <f>'PRRAS'!I86</f>
        <v>67</v>
      </c>
      <c r="B68" s="78">
        <f>'PRRAS'!J86</f>
        <v>61919</v>
      </c>
      <c r="C68" s="78">
        <f>'PRRAS'!K86</f>
        <v>42154</v>
      </c>
      <c r="D68" s="78">
        <v>0</v>
      </c>
      <c r="E68" s="78">
        <v>0</v>
      </c>
      <c r="F68" s="79">
        <f>A68/100*B68+A68/50*C68</f>
        <v>97972.09</v>
      </c>
      <c r="G68" s="36"/>
      <c r="H68" s="36"/>
      <c r="I68" s="36"/>
      <c r="J68" s="82">
        <f>ABS(B68-ROUND(B68,0))+ABS(C68-ROUND(C68,0))</f>
        <v>0</v>
      </c>
    </row>
    <row r="69" ht="13.65" customHeight="1">
      <c r="A69" s="77">
        <f>'PRRAS'!I87</f>
        <v>68</v>
      </c>
      <c r="B69" s="78">
        <f>'PRRAS'!J87</f>
        <v>0</v>
      </c>
      <c r="C69" s="78">
        <f>'PRRAS'!K87</f>
        <v>0</v>
      </c>
      <c r="D69" s="78">
        <v>0</v>
      </c>
      <c r="E69" s="78">
        <v>0</v>
      </c>
      <c r="F69" s="79">
        <f>A69/100*B69+A69/50*C69</f>
        <v>0</v>
      </c>
      <c r="G69" s="36"/>
      <c r="H69" s="36"/>
      <c r="I69" s="36"/>
      <c r="J69" s="82">
        <f>ABS(B69-ROUND(B69,0))+ABS(C69-ROUND(C69,0))</f>
        <v>0</v>
      </c>
    </row>
    <row r="70" ht="13.65" customHeight="1">
      <c r="A70" s="77">
        <f>'PRRAS'!I88</f>
        <v>69</v>
      </c>
      <c r="B70" s="78">
        <f>'PRRAS'!J88</f>
        <v>0</v>
      </c>
      <c r="C70" s="78">
        <f>'PRRAS'!K88</f>
        <v>0</v>
      </c>
      <c r="D70" s="78">
        <v>0</v>
      </c>
      <c r="E70" s="78">
        <v>0</v>
      </c>
      <c r="F70" s="79">
        <f>A70/100*B70+A70/50*C70</f>
        <v>0</v>
      </c>
      <c r="G70" s="36"/>
      <c r="H70" s="36"/>
      <c r="I70" s="36"/>
      <c r="J70" s="82">
        <f>ABS(B70-ROUND(B70,0))+ABS(C70-ROUND(C70,0))</f>
        <v>0</v>
      </c>
    </row>
    <row r="71" ht="13.65" customHeight="1">
      <c r="A71" s="77">
        <f>'PRRAS'!I89</f>
        <v>70</v>
      </c>
      <c r="B71" s="78">
        <f>'PRRAS'!J89</f>
        <v>0</v>
      </c>
      <c r="C71" s="78">
        <f>'PRRAS'!K89</f>
        <v>0</v>
      </c>
      <c r="D71" s="78">
        <v>0</v>
      </c>
      <c r="E71" s="78">
        <v>0</v>
      </c>
      <c r="F71" s="79">
        <f>A71/100*B71+A71/50*C71</f>
        <v>0</v>
      </c>
      <c r="G71" s="36"/>
      <c r="H71" s="36"/>
      <c r="I71" s="36"/>
      <c r="J71" s="82">
        <f>ABS(B71-ROUND(B71,0))+ABS(C71-ROUND(C71,0))</f>
        <v>0</v>
      </c>
    </row>
    <row r="72" ht="13.65" customHeight="1">
      <c r="A72" s="77">
        <f>'PRRAS'!I90</f>
        <v>71</v>
      </c>
      <c r="B72" s="78">
        <f>'PRRAS'!J90</f>
        <v>0</v>
      </c>
      <c r="C72" s="78">
        <f>'PRRAS'!K90</f>
        <v>0</v>
      </c>
      <c r="D72" s="78">
        <v>0</v>
      </c>
      <c r="E72" s="78">
        <v>0</v>
      </c>
      <c r="F72" s="79">
        <f>A72/100*B72+A72/50*C72</f>
        <v>0</v>
      </c>
      <c r="G72" s="36"/>
      <c r="H72" s="36"/>
      <c r="I72" s="36"/>
      <c r="J72" s="82">
        <f>ABS(B72-ROUND(B72,0))+ABS(C72-ROUND(C72,0))</f>
        <v>0</v>
      </c>
    </row>
    <row r="73" ht="13.65" customHeight="1">
      <c r="A73" s="77">
        <f>'PRRAS'!I91</f>
        <v>72</v>
      </c>
      <c r="B73" s="78">
        <f>'PRRAS'!J91</f>
        <v>0</v>
      </c>
      <c r="C73" s="78">
        <f>'PRRAS'!K91</f>
        <v>0</v>
      </c>
      <c r="D73" s="78">
        <v>0</v>
      </c>
      <c r="E73" s="78">
        <v>0</v>
      </c>
      <c r="F73" s="79">
        <f>A73/100*B73+A73/50*C73</f>
        <v>0</v>
      </c>
      <c r="G73" s="36"/>
      <c r="H73" s="36"/>
      <c r="I73" s="36"/>
      <c r="J73" s="82">
        <f>ABS(B73-ROUND(B73,0))+ABS(C73-ROUND(C73,0))</f>
        <v>0</v>
      </c>
    </row>
    <row r="74" ht="13.65" customHeight="1">
      <c r="A74" s="77">
        <f>'PRRAS'!I92</f>
        <v>73</v>
      </c>
      <c r="B74" s="78">
        <f>'PRRAS'!J92</f>
        <v>0</v>
      </c>
      <c r="C74" s="78">
        <f>'PRRAS'!K92</f>
        <v>0</v>
      </c>
      <c r="D74" s="78">
        <v>0</v>
      </c>
      <c r="E74" s="78">
        <v>0</v>
      </c>
      <c r="F74" s="79">
        <f>A74/100*B74+A74/50*C74</f>
        <v>0</v>
      </c>
      <c r="G74" s="36"/>
      <c r="H74" s="36"/>
      <c r="I74" s="36"/>
      <c r="J74" s="82">
        <f>ABS(B74-ROUND(B74,0))+ABS(C74-ROUND(C74,0))</f>
        <v>0</v>
      </c>
    </row>
    <row r="75" ht="13.65" customHeight="1">
      <c r="A75" s="77">
        <f>'PRRAS'!I93</f>
        <v>74</v>
      </c>
      <c r="B75" s="78">
        <f>'PRRAS'!J93</f>
        <v>0</v>
      </c>
      <c r="C75" s="78">
        <f>'PRRAS'!K93</f>
        <v>0</v>
      </c>
      <c r="D75" s="78">
        <v>0</v>
      </c>
      <c r="E75" s="78">
        <v>0</v>
      </c>
      <c r="F75" s="79">
        <f>A75/100*B75+A75/50*C75</f>
        <v>0</v>
      </c>
      <c r="G75" s="36"/>
      <c r="H75" s="36"/>
      <c r="I75" s="36"/>
      <c r="J75" s="82">
        <f>ABS(B75-ROUND(B75,0))+ABS(C75-ROUND(C75,0))</f>
        <v>0</v>
      </c>
    </row>
    <row r="76" ht="13.65" customHeight="1">
      <c r="A76" s="77">
        <f>'PRRAS'!I94</f>
        <v>75</v>
      </c>
      <c r="B76" s="78">
        <f>'PRRAS'!J94</f>
        <v>0</v>
      </c>
      <c r="C76" s="78">
        <f>'PRRAS'!K94</f>
        <v>0</v>
      </c>
      <c r="D76" s="78">
        <v>0</v>
      </c>
      <c r="E76" s="78">
        <v>0</v>
      </c>
      <c r="F76" s="79">
        <f>A76/100*B76+A76/50*C76</f>
        <v>0</v>
      </c>
      <c r="G76" s="36"/>
      <c r="H76" s="36"/>
      <c r="I76" s="36"/>
      <c r="J76" s="82">
        <f>ABS(B76-ROUND(B76,0))+ABS(C76-ROUND(C76,0))</f>
        <v>0</v>
      </c>
    </row>
    <row r="77" ht="13.65" customHeight="1">
      <c r="A77" s="77">
        <f>'PRRAS'!I95</f>
        <v>76</v>
      </c>
      <c r="B77" s="78">
        <f>'PRRAS'!J95</f>
        <v>0</v>
      </c>
      <c r="C77" s="78">
        <f>'PRRAS'!K95</f>
        <v>0</v>
      </c>
      <c r="D77" s="78">
        <v>0</v>
      </c>
      <c r="E77" s="78">
        <v>0</v>
      </c>
      <c r="F77" s="79">
        <f>A77/100*B77+A77/50*C77</f>
        <v>0</v>
      </c>
      <c r="G77" s="36"/>
      <c r="H77" s="36"/>
      <c r="I77" s="36"/>
      <c r="J77" s="82">
        <f>ABS(B77-ROUND(B77,0))+ABS(C77-ROUND(C77,0))</f>
        <v>0</v>
      </c>
    </row>
    <row r="78" ht="13.65" customHeight="1">
      <c r="A78" s="77">
        <f>'PRRAS'!I96</f>
        <v>77</v>
      </c>
      <c r="B78" s="78">
        <f>'PRRAS'!J96</f>
        <v>0</v>
      </c>
      <c r="C78" s="78">
        <f>'PRRAS'!K96</f>
        <v>0</v>
      </c>
      <c r="D78" s="78">
        <v>0</v>
      </c>
      <c r="E78" s="78">
        <v>0</v>
      </c>
      <c r="F78" s="79">
        <f>A78/100*B78+A78/50*C78</f>
        <v>0</v>
      </c>
      <c r="G78" s="36"/>
      <c r="H78" s="36"/>
      <c r="I78" s="36"/>
      <c r="J78" s="82">
        <f>ABS(B78-ROUND(B78,0))+ABS(C78-ROUND(C78,0))</f>
        <v>0</v>
      </c>
    </row>
    <row r="79" ht="13.65" customHeight="1">
      <c r="A79" s="77">
        <f>'PRRAS'!I97</f>
        <v>78</v>
      </c>
      <c r="B79" s="78">
        <f>'PRRAS'!J97</f>
        <v>0</v>
      </c>
      <c r="C79" s="78">
        <f>'PRRAS'!K97</f>
        <v>0</v>
      </c>
      <c r="D79" s="78">
        <v>0</v>
      </c>
      <c r="E79" s="78">
        <v>0</v>
      </c>
      <c r="F79" s="79">
        <f>A79/100*B79+A79/50*C79</f>
        <v>0</v>
      </c>
      <c r="G79" s="36"/>
      <c r="H79" s="36"/>
      <c r="I79" s="36"/>
      <c r="J79" s="82">
        <f>ABS(B79-ROUND(B79,0))+ABS(C79-ROUND(C79,0))</f>
        <v>0</v>
      </c>
    </row>
    <row r="80" ht="13.65" customHeight="1">
      <c r="A80" s="77">
        <f>'PRRAS'!I98</f>
        <v>79</v>
      </c>
      <c r="B80" s="78">
        <f>'PRRAS'!J98</f>
        <v>0</v>
      </c>
      <c r="C80" s="78">
        <f>'PRRAS'!K98</f>
        <v>0</v>
      </c>
      <c r="D80" s="78">
        <v>0</v>
      </c>
      <c r="E80" s="78">
        <v>0</v>
      </c>
      <c r="F80" s="79">
        <f>A80/100*B80+A80/50*C80</f>
        <v>0</v>
      </c>
      <c r="G80" s="36"/>
      <c r="H80" s="36"/>
      <c r="I80" s="36"/>
      <c r="J80" s="82">
        <f>ABS(B80-ROUND(B80,0))+ABS(C80-ROUND(C80,0))</f>
        <v>0</v>
      </c>
    </row>
    <row r="81" ht="13.65" customHeight="1">
      <c r="A81" s="77">
        <f>'PRRAS'!I99</f>
        <v>80</v>
      </c>
      <c r="B81" s="78">
        <f>'PRRAS'!J99</f>
        <v>0</v>
      </c>
      <c r="C81" s="78">
        <f>'PRRAS'!K99</f>
        <v>0</v>
      </c>
      <c r="D81" s="78">
        <v>0</v>
      </c>
      <c r="E81" s="78">
        <v>0</v>
      </c>
      <c r="F81" s="79">
        <f>A81/100*B81+A81/50*C81</f>
        <v>0</v>
      </c>
      <c r="G81" s="36"/>
      <c r="H81" s="36"/>
      <c r="I81" s="36"/>
      <c r="J81" s="82">
        <f>ABS(B81-ROUND(B81,0))+ABS(C81-ROUND(C81,0))</f>
        <v>0</v>
      </c>
    </row>
    <row r="82" ht="13.65" customHeight="1">
      <c r="A82" s="77">
        <f>'PRRAS'!I100</f>
        <v>81</v>
      </c>
      <c r="B82" s="78">
        <f>'PRRAS'!J100</f>
        <v>0</v>
      </c>
      <c r="C82" s="78">
        <f>'PRRAS'!K100</f>
        <v>0</v>
      </c>
      <c r="D82" s="78">
        <v>0</v>
      </c>
      <c r="E82" s="78">
        <v>0</v>
      </c>
      <c r="F82" s="79">
        <f>A82/100*B82+A82/50*C82</f>
        <v>0</v>
      </c>
      <c r="G82" s="36"/>
      <c r="H82" s="36"/>
      <c r="I82" s="36"/>
      <c r="J82" s="82">
        <f>ABS(B82-ROUND(B82,0))+ABS(C82-ROUND(C82,0))</f>
        <v>0</v>
      </c>
    </row>
    <row r="83" ht="13.65" customHeight="1">
      <c r="A83" s="77">
        <f>'PRRAS'!I101</f>
        <v>82</v>
      </c>
      <c r="B83" s="78">
        <f>'PRRAS'!J101</f>
        <v>0</v>
      </c>
      <c r="C83" s="78">
        <f>'PRRAS'!K101</f>
        <v>1007</v>
      </c>
      <c r="D83" s="78">
        <v>0</v>
      </c>
      <c r="E83" s="78">
        <v>0</v>
      </c>
      <c r="F83" s="79">
        <f>A83/100*B83+A83/50*C83</f>
        <v>1651.48</v>
      </c>
      <c r="G83" s="36"/>
      <c r="H83" s="36"/>
      <c r="I83" s="36"/>
      <c r="J83" s="82">
        <f>ABS(B83-ROUND(B83,0))+ABS(C83-ROUND(C83,0))</f>
        <v>0</v>
      </c>
    </row>
    <row r="84" ht="13.65" customHeight="1">
      <c r="A84" s="77">
        <f>'PRRAS'!I102</f>
        <v>83</v>
      </c>
      <c r="B84" s="78">
        <f>'PRRAS'!J102</f>
        <v>0</v>
      </c>
      <c r="C84" s="78">
        <f>'PRRAS'!K102</f>
        <v>0</v>
      </c>
      <c r="D84" s="78">
        <v>0</v>
      </c>
      <c r="E84" s="78">
        <v>0</v>
      </c>
      <c r="F84" s="79">
        <f>A84/100*B84+A84/50*C84</f>
        <v>0</v>
      </c>
      <c r="G84" s="36"/>
      <c r="H84" s="36"/>
      <c r="I84" s="36"/>
      <c r="J84" s="82">
        <f>ABS(B84-ROUND(B84,0))+ABS(C84-ROUND(C84,0))</f>
        <v>0</v>
      </c>
    </row>
    <row r="85" ht="13.65" customHeight="1">
      <c r="A85" s="77">
        <f>'PRRAS'!I103</f>
        <v>84</v>
      </c>
      <c r="B85" s="78">
        <f>'PRRAS'!J103</f>
        <v>0</v>
      </c>
      <c r="C85" s="78">
        <f>'PRRAS'!K103</f>
        <v>1007</v>
      </c>
      <c r="D85" s="78">
        <v>0</v>
      </c>
      <c r="E85" s="78">
        <v>0</v>
      </c>
      <c r="F85" s="79">
        <f>A85/100*B85+A85/50*C85</f>
        <v>1691.76</v>
      </c>
      <c r="G85" s="36"/>
      <c r="H85" s="36"/>
      <c r="I85" s="36"/>
      <c r="J85" s="82">
        <f>ABS(B85-ROUND(B85,0))+ABS(C85-ROUND(C85,0))</f>
        <v>0</v>
      </c>
    </row>
    <row r="86" ht="13.65" customHeight="1">
      <c r="A86" s="77">
        <f>'PRRAS'!I104</f>
        <v>85</v>
      </c>
      <c r="B86" s="78">
        <f>'PRRAS'!J104</f>
        <v>0</v>
      </c>
      <c r="C86" s="78">
        <f>'PRRAS'!K104</f>
        <v>0</v>
      </c>
      <c r="D86" s="78">
        <v>0</v>
      </c>
      <c r="E86" s="78">
        <v>0</v>
      </c>
      <c r="F86" s="79">
        <f>A86/100*B86+A86/50*C86</f>
        <v>0</v>
      </c>
      <c r="G86" s="36"/>
      <c r="H86" s="36"/>
      <c r="I86" s="36"/>
      <c r="J86" s="82">
        <f>ABS(B86-ROUND(B86,0))+ABS(C86-ROUND(C86,0))</f>
        <v>0</v>
      </c>
    </row>
    <row r="87" ht="13.65" customHeight="1">
      <c r="A87" s="77">
        <f>'PRRAS'!I105</f>
        <v>86</v>
      </c>
      <c r="B87" s="78">
        <f>'PRRAS'!J105</f>
        <v>0</v>
      </c>
      <c r="C87" s="78">
        <f>'PRRAS'!K105</f>
        <v>0</v>
      </c>
      <c r="D87" s="78">
        <v>0</v>
      </c>
      <c r="E87" s="78">
        <v>0</v>
      </c>
      <c r="F87" s="79">
        <f>A87/100*B87+A87/50*C87</f>
        <v>0</v>
      </c>
      <c r="G87" s="36"/>
      <c r="H87" s="36"/>
      <c r="I87" s="36"/>
      <c r="J87" s="82">
        <f>ABS(B87-ROUND(B87,0))+ABS(C87-ROUND(C87,0))</f>
        <v>0</v>
      </c>
    </row>
    <row r="88" ht="13.65" customHeight="1">
      <c r="A88" s="77">
        <f>'PRRAS'!I106</f>
        <v>87</v>
      </c>
      <c r="B88" s="78">
        <f>'PRRAS'!J106</f>
        <v>61919</v>
      </c>
      <c r="C88" s="78">
        <f>'PRRAS'!K106</f>
        <v>37119</v>
      </c>
      <c r="D88" s="78">
        <v>0</v>
      </c>
      <c r="E88" s="78">
        <v>0</v>
      </c>
      <c r="F88" s="79">
        <f>A88/100*B88+A88/50*C88</f>
        <v>118456.59</v>
      </c>
      <c r="G88" s="36"/>
      <c r="H88" s="36"/>
      <c r="I88" s="36"/>
      <c r="J88" s="82">
        <f>ABS(B88-ROUND(B88,0))+ABS(C88-ROUND(C88,0))</f>
        <v>0</v>
      </c>
    </row>
    <row r="89" ht="13.65" customHeight="1">
      <c r="A89" s="77">
        <f>'PRRAS'!I107</f>
        <v>88</v>
      </c>
      <c r="B89" s="78">
        <f>'PRRAS'!J107</f>
        <v>0</v>
      </c>
      <c r="C89" s="78">
        <f>'PRRAS'!K107</f>
        <v>115</v>
      </c>
      <c r="D89" s="78">
        <v>0</v>
      </c>
      <c r="E89" s="78">
        <v>0</v>
      </c>
      <c r="F89" s="79">
        <f>A89/100*B89+A89/50*C89</f>
        <v>202.4</v>
      </c>
      <c r="G89" s="36"/>
      <c r="H89" s="36"/>
      <c r="I89" s="36"/>
      <c r="J89" s="82">
        <f>ABS(B89-ROUND(B89,0))+ABS(C89-ROUND(C89,0))</f>
        <v>0</v>
      </c>
    </row>
    <row r="90" ht="13.65" customHeight="1">
      <c r="A90" s="77">
        <f>'PRRAS'!I108</f>
        <v>89</v>
      </c>
      <c r="B90" s="78">
        <f>'PRRAS'!J108</f>
        <v>0</v>
      </c>
      <c r="C90" s="78">
        <f>'PRRAS'!K108</f>
        <v>0</v>
      </c>
      <c r="D90" s="78">
        <v>0</v>
      </c>
      <c r="E90" s="78">
        <v>0</v>
      </c>
      <c r="F90" s="79">
        <f>A90/100*B90+A90/50*C90</f>
        <v>0</v>
      </c>
      <c r="G90" s="36"/>
      <c r="H90" s="36"/>
      <c r="I90" s="36"/>
      <c r="J90" s="82">
        <f>ABS(B90-ROUND(B90,0))+ABS(C90-ROUND(C90,0))</f>
        <v>0</v>
      </c>
    </row>
    <row r="91" ht="13.65" customHeight="1">
      <c r="A91" s="77">
        <f>'PRRAS'!I109</f>
        <v>90</v>
      </c>
      <c r="B91" s="78">
        <f>'PRRAS'!J109</f>
        <v>1203</v>
      </c>
      <c r="C91" s="78">
        <f>'PRRAS'!K109</f>
        <v>221</v>
      </c>
      <c r="D91" s="78">
        <v>0</v>
      </c>
      <c r="E91" s="78">
        <v>0</v>
      </c>
      <c r="F91" s="79">
        <f>A91/100*B91+A91/50*C91</f>
        <v>1480.5</v>
      </c>
      <c r="G91" s="36"/>
      <c r="H91" s="36"/>
      <c r="I91" s="36"/>
      <c r="J91" s="82">
        <f>ABS(B91-ROUND(B91,0))+ABS(C91-ROUND(C91,0))</f>
        <v>0</v>
      </c>
    </row>
    <row r="92" ht="13.65" customHeight="1">
      <c r="A92" s="77">
        <f>'PRRAS'!I110</f>
        <v>91</v>
      </c>
      <c r="B92" s="78">
        <f>'PRRAS'!J110</f>
        <v>0</v>
      </c>
      <c r="C92" s="78">
        <f>'PRRAS'!K110</f>
        <v>0</v>
      </c>
      <c r="D92" s="78">
        <v>0</v>
      </c>
      <c r="E92" s="78">
        <v>0</v>
      </c>
      <c r="F92" s="79">
        <f>A92/100*B92+A92/50*C92</f>
        <v>0</v>
      </c>
      <c r="G92" s="36"/>
      <c r="H92" s="36"/>
      <c r="I92" s="36"/>
      <c r="J92" s="82">
        <f>ABS(B92-ROUND(B92,0))+ABS(C92-ROUND(C92,0))</f>
        <v>0</v>
      </c>
    </row>
    <row r="93" ht="13.65" customHeight="1">
      <c r="A93" s="77">
        <f>'PRRAS'!I111</f>
        <v>92</v>
      </c>
      <c r="B93" s="78">
        <f>'PRRAS'!J111</f>
        <v>0</v>
      </c>
      <c r="C93" s="78">
        <f>'PRRAS'!K111</f>
        <v>0</v>
      </c>
      <c r="D93" s="78">
        <v>0</v>
      </c>
      <c r="E93" s="78">
        <v>0</v>
      </c>
      <c r="F93" s="79">
        <f>A93/100*B93+A93/50*C93</f>
        <v>0</v>
      </c>
      <c r="G93" s="36"/>
      <c r="H93" s="36"/>
      <c r="I93" s="36"/>
      <c r="J93" s="82">
        <f>ABS(B93-ROUND(B93,0))+ABS(C93-ROUND(C93,0))</f>
        <v>0</v>
      </c>
    </row>
    <row r="94" ht="13.65" customHeight="1">
      <c r="A94" s="77">
        <f>'PRRAS'!I112</f>
        <v>93</v>
      </c>
      <c r="B94" s="78">
        <f>'PRRAS'!J112</f>
        <v>0</v>
      </c>
      <c r="C94" s="78">
        <f>'PRRAS'!K112</f>
        <v>0</v>
      </c>
      <c r="D94" s="78">
        <v>0</v>
      </c>
      <c r="E94" s="78">
        <v>0</v>
      </c>
      <c r="F94" s="79">
        <f>A94/100*B94+A94/50*C94</f>
        <v>0</v>
      </c>
      <c r="G94" s="36"/>
      <c r="H94" s="36"/>
      <c r="I94" s="36"/>
      <c r="J94" s="82">
        <f>ABS(B94-ROUND(B94,0))+ABS(C94-ROUND(C94,0))</f>
        <v>0</v>
      </c>
    </row>
    <row r="95" ht="13.65" customHeight="1">
      <c r="A95" s="77">
        <f>'PRRAS'!I113</f>
        <v>94</v>
      </c>
      <c r="B95" s="78">
        <f>'PRRAS'!J113</f>
        <v>59152</v>
      </c>
      <c r="C95" s="78">
        <f>'PRRAS'!K113</f>
        <v>34939</v>
      </c>
      <c r="D95" s="78">
        <v>0</v>
      </c>
      <c r="E95" s="78">
        <v>0</v>
      </c>
      <c r="F95" s="79">
        <f>A95/100*B95+A95/50*C95</f>
        <v>121288.2</v>
      </c>
      <c r="G95" s="36"/>
      <c r="H95" s="36"/>
      <c r="I95" s="36"/>
      <c r="J95" s="82">
        <f>ABS(B95-ROUND(B95,0))+ABS(C95-ROUND(C95,0))</f>
        <v>0</v>
      </c>
    </row>
    <row r="96" ht="13.65" customHeight="1">
      <c r="A96" s="77">
        <f>'PRRAS'!I114</f>
        <v>95</v>
      </c>
      <c r="B96" s="78">
        <f>'PRRAS'!J114</f>
        <v>0</v>
      </c>
      <c r="C96" s="78">
        <f>'PRRAS'!K114</f>
        <v>0</v>
      </c>
      <c r="D96" s="78">
        <v>0</v>
      </c>
      <c r="E96" s="78">
        <v>0</v>
      </c>
      <c r="F96" s="79">
        <f>A96/100*B96+A96/50*C96</f>
        <v>0</v>
      </c>
      <c r="G96" s="36"/>
      <c r="H96" s="36"/>
      <c r="I96" s="36"/>
      <c r="J96" s="82">
        <f>ABS(B96-ROUND(B96,0))+ABS(C96-ROUND(C96,0))</f>
        <v>0</v>
      </c>
    </row>
    <row r="97" ht="13.65" customHeight="1">
      <c r="A97" s="77">
        <f>'PRRAS'!I115</f>
        <v>96</v>
      </c>
      <c r="B97" s="78">
        <f>'PRRAS'!J115</f>
        <v>1564</v>
      </c>
      <c r="C97" s="78">
        <f>'PRRAS'!K115</f>
        <v>1844</v>
      </c>
      <c r="D97" s="78">
        <v>0</v>
      </c>
      <c r="E97" s="78">
        <v>0</v>
      </c>
      <c r="F97" s="79">
        <f>A97/100*B97+A97/50*C97</f>
        <v>5041.92</v>
      </c>
      <c r="G97" s="36"/>
      <c r="H97" s="36"/>
      <c r="I97" s="36"/>
      <c r="J97" s="82">
        <f>ABS(B97-ROUND(B97,0))+ABS(C97-ROUND(C97,0))</f>
        <v>0</v>
      </c>
    </row>
    <row r="98" ht="13.65" customHeight="1">
      <c r="A98" s="77">
        <f>'PRRAS'!I116</f>
        <v>97</v>
      </c>
      <c r="B98" s="78">
        <f>'PRRAS'!J116</f>
        <v>0</v>
      </c>
      <c r="C98" s="78">
        <f>'PRRAS'!K116</f>
        <v>2998</v>
      </c>
      <c r="D98" s="78">
        <v>0</v>
      </c>
      <c r="E98" s="78">
        <v>0</v>
      </c>
      <c r="F98" s="79">
        <f>A98/100*B98+A98/50*C98</f>
        <v>5816.12</v>
      </c>
      <c r="G98" s="36"/>
      <c r="H98" s="36"/>
      <c r="I98" s="36"/>
      <c r="J98" s="82">
        <f>ABS(B98-ROUND(B98,0))+ABS(C98-ROUND(C98,0))</f>
        <v>0</v>
      </c>
    </row>
    <row r="99" ht="13.65" customHeight="1">
      <c r="A99" s="77">
        <f>'PRRAS'!I117</f>
        <v>98</v>
      </c>
      <c r="B99" s="78">
        <f>'PRRAS'!J117</f>
        <v>0</v>
      </c>
      <c r="C99" s="78">
        <f>'PRRAS'!K117</f>
        <v>397</v>
      </c>
      <c r="D99" s="78">
        <v>0</v>
      </c>
      <c r="E99" s="78">
        <v>0</v>
      </c>
      <c r="F99" s="79">
        <f>A99/100*B99+A99/50*C99</f>
        <v>778.12</v>
      </c>
      <c r="G99" s="36"/>
      <c r="H99" s="36"/>
      <c r="I99" s="36"/>
      <c r="J99" s="82">
        <f>ABS(B99-ROUND(B99,0))+ABS(C99-ROUND(C99,0))</f>
        <v>0</v>
      </c>
    </row>
    <row r="100" ht="13.65" customHeight="1">
      <c r="A100" s="77">
        <f>'PRRAS'!I118</f>
        <v>99</v>
      </c>
      <c r="B100" s="78">
        <f>'PRRAS'!J118</f>
        <v>0</v>
      </c>
      <c r="C100" s="78">
        <f>'PRRAS'!K118</f>
        <v>600</v>
      </c>
      <c r="D100" s="78">
        <v>0</v>
      </c>
      <c r="E100" s="78">
        <v>0</v>
      </c>
      <c r="F100" s="79">
        <f>A100/100*B100+A100/50*C100</f>
        <v>1188</v>
      </c>
      <c r="G100" s="36"/>
      <c r="H100" s="36"/>
      <c r="I100" s="36"/>
      <c r="J100" s="82">
        <f>ABS(B100-ROUND(B100,0))+ABS(C100-ROUND(C100,0))</f>
        <v>0</v>
      </c>
    </row>
    <row r="101" ht="13.65" customHeight="1">
      <c r="A101" s="77">
        <f>'PRRAS'!I119</f>
        <v>100</v>
      </c>
      <c r="B101" s="78">
        <f>'PRRAS'!J119</f>
        <v>0</v>
      </c>
      <c r="C101" s="78">
        <f>'PRRAS'!K119</f>
        <v>0</v>
      </c>
      <c r="D101" s="78">
        <v>0</v>
      </c>
      <c r="E101" s="78">
        <v>0</v>
      </c>
      <c r="F101" s="79">
        <f>A101/100*B101+A101/50*C101</f>
        <v>0</v>
      </c>
      <c r="G101" s="36"/>
      <c r="H101" s="36"/>
      <c r="I101" s="36"/>
      <c r="J101" s="82">
        <f>ABS(B101-ROUND(B101,0))+ABS(C101-ROUND(C101,0))</f>
        <v>0</v>
      </c>
    </row>
    <row r="102" ht="13.65" customHeight="1">
      <c r="A102" s="77">
        <f>'PRRAS'!I120</f>
        <v>101</v>
      </c>
      <c r="B102" s="78">
        <f>'PRRAS'!J120</f>
        <v>0</v>
      </c>
      <c r="C102" s="78">
        <f>'PRRAS'!K120</f>
        <v>2001</v>
      </c>
      <c r="D102" s="78">
        <v>0</v>
      </c>
      <c r="E102" s="78">
        <v>0</v>
      </c>
      <c r="F102" s="79">
        <f>A102/100*B102+A102/50*C102</f>
        <v>4042.02</v>
      </c>
      <c r="G102" s="36"/>
      <c r="H102" s="36"/>
      <c r="I102" s="36"/>
      <c r="J102" s="82">
        <f>ABS(B102-ROUND(B102,0))+ABS(C102-ROUND(C102,0))</f>
        <v>0</v>
      </c>
    </row>
    <row r="103" ht="13.65" customHeight="1">
      <c r="A103" s="77">
        <f>'PRRAS'!I121</f>
        <v>102</v>
      </c>
      <c r="B103" s="78">
        <f>'PRRAS'!J121</f>
        <v>0</v>
      </c>
      <c r="C103" s="78">
        <f>'PRRAS'!K121</f>
        <v>1030</v>
      </c>
      <c r="D103" s="78">
        <v>0</v>
      </c>
      <c r="E103" s="78">
        <v>0</v>
      </c>
      <c r="F103" s="79">
        <f>A103/100*B103+A103/50*C103</f>
        <v>2101.2</v>
      </c>
      <c r="G103" s="36"/>
      <c r="H103" s="36"/>
      <c r="I103" s="36"/>
      <c r="J103" s="82">
        <f>ABS(B103-ROUND(B103,0))+ABS(C103-ROUND(C103,0))</f>
        <v>0</v>
      </c>
    </row>
    <row r="104" ht="13.65" customHeight="1">
      <c r="A104" s="77">
        <f>'PRRAS'!I122</f>
        <v>103</v>
      </c>
      <c r="B104" s="78">
        <f>'PRRAS'!J122</f>
        <v>0</v>
      </c>
      <c r="C104" s="78">
        <f>'PRRAS'!K122</f>
        <v>0</v>
      </c>
      <c r="D104" s="78">
        <v>0</v>
      </c>
      <c r="E104" s="78">
        <v>0</v>
      </c>
      <c r="F104" s="79">
        <f>A104/100*B104+A104/50*C104</f>
        <v>0</v>
      </c>
      <c r="G104" s="36"/>
      <c r="H104" s="36"/>
      <c r="I104" s="36"/>
      <c r="J104" s="82">
        <f>ABS(B104-ROUND(B104,0))+ABS(C104-ROUND(C104,0))</f>
        <v>0</v>
      </c>
    </row>
    <row r="105" ht="13.65" customHeight="1">
      <c r="A105" s="77">
        <f>'PRRAS'!I123</f>
        <v>104</v>
      </c>
      <c r="B105" s="78">
        <f>'PRRAS'!J123</f>
        <v>0</v>
      </c>
      <c r="C105" s="78">
        <f>'PRRAS'!K123</f>
        <v>0</v>
      </c>
      <c r="D105" s="78">
        <v>0</v>
      </c>
      <c r="E105" s="78">
        <v>0</v>
      </c>
      <c r="F105" s="79">
        <f>A105/100*B105+A105/50*C105</f>
        <v>0</v>
      </c>
      <c r="G105" s="36"/>
      <c r="H105" s="36"/>
      <c r="I105" s="36"/>
      <c r="J105" s="82">
        <f>ABS(B105-ROUND(B105,0))+ABS(C105-ROUND(C105,0))</f>
        <v>0</v>
      </c>
    </row>
    <row r="106" ht="13.65" customHeight="1">
      <c r="A106" s="77">
        <f>'PRRAS'!I124</f>
        <v>105</v>
      </c>
      <c r="B106" s="78">
        <f>'PRRAS'!J124</f>
        <v>0</v>
      </c>
      <c r="C106" s="78">
        <f>'PRRAS'!K124</f>
        <v>0</v>
      </c>
      <c r="D106" s="78">
        <v>0</v>
      </c>
      <c r="E106" s="78">
        <v>0</v>
      </c>
      <c r="F106" s="79">
        <f>A106/100*B106+A106/50*C106</f>
        <v>0</v>
      </c>
      <c r="G106" s="36"/>
      <c r="H106" s="36"/>
      <c r="I106" s="36"/>
      <c r="J106" s="82">
        <f>ABS(B106-ROUND(B106,0))+ABS(C106-ROUND(C106,0))</f>
        <v>0</v>
      </c>
    </row>
    <row r="107" ht="13.65" customHeight="1">
      <c r="A107" s="77">
        <f>'PRRAS'!I125</f>
        <v>106</v>
      </c>
      <c r="B107" s="78">
        <f>'PRRAS'!J125</f>
        <v>0</v>
      </c>
      <c r="C107" s="78">
        <f>'PRRAS'!K125</f>
        <v>0</v>
      </c>
      <c r="D107" s="78">
        <v>0</v>
      </c>
      <c r="E107" s="78">
        <v>0</v>
      </c>
      <c r="F107" s="79">
        <f>A107/100*B107+A107/50*C107</f>
        <v>0</v>
      </c>
      <c r="G107" s="36"/>
      <c r="H107" s="36"/>
      <c r="I107" s="36"/>
      <c r="J107" s="82">
        <f>ABS(B107-ROUND(B107,0))+ABS(C107-ROUND(C107,0))</f>
        <v>0</v>
      </c>
    </row>
    <row r="108" ht="13.65" customHeight="1">
      <c r="A108" s="77">
        <f>'PRRAS'!I126</f>
        <v>107</v>
      </c>
      <c r="B108" s="78">
        <f>'PRRAS'!J126</f>
        <v>0</v>
      </c>
      <c r="C108" s="78">
        <f>'PRRAS'!K126</f>
        <v>1030</v>
      </c>
      <c r="D108" s="78">
        <v>0</v>
      </c>
      <c r="E108" s="78">
        <v>0</v>
      </c>
      <c r="F108" s="79">
        <f>A108/100*B108+A108/50*C108</f>
        <v>2204.2</v>
      </c>
      <c r="G108" s="36"/>
      <c r="H108" s="36"/>
      <c r="I108" s="36"/>
      <c r="J108" s="82">
        <f>ABS(B108-ROUND(B108,0))+ABS(C108-ROUND(C108,0))</f>
        <v>0</v>
      </c>
    </row>
    <row r="109" ht="13.65" customHeight="1">
      <c r="A109" s="77">
        <f>'PRRAS'!I127</f>
        <v>108</v>
      </c>
      <c r="B109" s="78">
        <f>'PRRAS'!J127</f>
        <v>4210</v>
      </c>
      <c r="C109" s="78">
        <f>'PRRAS'!K127</f>
        <v>3508</v>
      </c>
      <c r="D109" s="78">
        <v>0</v>
      </c>
      <c r="E109" s="78">
        <v>0</v>
      </c>
      <c r="F109" s="79">
        <f>A109/100*B109+A109/50*C109</f>
        <v>12124.08</v>
      </c>
      <c r="G109" s="36"/>
      <c r="H109" s="36"/>
      <c r="I109" s="36"/>
      <c r="J109" s="82">
        <f>ABS(B109-ROUND(B109,0))+ABS(C109-ROUND(C109,0))</f>
        <v>0</v>
      </c>
    </row>
    <row r="110" ht="13.65" customHeight="1">
      <c r="A110" s="77">
        <f>'PRRAS'!I128</f>
        <v>109</v>
      </c>
      <c r="B110" s="78">
        <f>'PRRAS'!J128</f>
        <v>9619</v>
      </c>
      <c r="C110" s="78">
        <f>'PRRAS'!K128</f>
        <v>994</v>
      </c>
      <c r="D110" s="78">
        <v>0</v>
      </c>
      <c r="E110" s="78">
        <v>0</v>
      </c>
      <c r="F110" s="79">
        <f>A110/100*B110+A110/50*C110</f>
        <v>12651.63</v>
      </c>
      <c r="G110" s="36"/>
      <c r="H110" s="36"/>
      <c r="I110" s="36"/>
      <c r="J110" s="82">
        <f>ABS(B110-ROUND(B110,0))+ABS(C110-ROUND(C110,0))</f>
        <v>0</v>
      </c>
    </row>
    <row r="111" ht="13.65" customHeight="1">
      <c r="A111" s="77">
        <f>'PRRAS'!I129</f>
        <v>110</v>
      </c>
      <c r="B111" s="78">
        <f>'PRRAS'!J129</f>
        <v>0</v>
      </c>
      <c r="C111" s="78">
        <f>'PRRAS'!K129</f>
        <v>0</v>
      </c>
      <c r="D111" s="78">
        <v>0</v>
      </c>
      <c r="E111" s="78">
        <v>0</v>
      </c>
      <c r="F111" s="79">
        <f>A111/100*B111+A111/50*C111</f>
        <v>0</v>
      </c>
      <c r="G111" s="36"/>
      <c r="H111" s="36"/>
      <c r="I111" s="36"/>
      <c r="J111" s="82">
        <f>ABS(B111-ROUND(B111,0))+ABS(C111-ROUND(C111,0))</f>
        <v>0</v>
      </c>
    </row>
    <row r="112" ht="13.65" customHeight="1">
      <c r="A112" s="77">
        <f>'PRRAS'!I130</f>
        <v>111</v>
      </c>
      <c r="B112" s="78">
        <f>'PRRAS'!J130</f>
        <v>0</v>
      </c>
      <c r="C112" s="78">
        <f>'PRRAS'!K130</f>
        <v>0</v>
      </c>
      <c r="D112" s="78">
        <v>0</v>
      </c>
      <c r="E112" s="78">
        <v>0</v>
      </c>
      <c r="F112" s="79">
        <f>A112/100*B112+A112/50*C112</f>
        <v>0</v>
      </c>
      <c r="G112" s="36"/>
      <c r="H112" s="36"/>
      <c r="I112" s="36"/>
      <c r="J112" s="82">
        <f>ABS(B112-ROUND(B112,0))+ABS(C112-ROUND(C112,0))</f>
        <v>0</v>
      </c>
    </row>
    <row r="113" ht="13.65" customHeight="1">
      <c r="A113" s="77">
        <f>'PRRAS'!I131</f>
        <v>112</v>
      </c>
      <c r="B113" s="78">
        <f>'PRRAS'!J131</f>
        <v>0</v>
      </c>
      <c r="C113" s="78">
        <f>'PRRAS'!K131</f>
        <v>0</v>
      </c>
      <c r="D113" s="78">
        <v>0</v>
      </c>
      <c r="E113" s="78">
        <v>0</v>
      </c>
      <c r="F113" s="79">
        <f>A113/100*B113+A113/50*C113</f>
        <v>0</v>
      </c>
      <c r="G113" s="36"/>
      <c r="H113" s="36"/>
      <c r="I113" s="36"/>
      <c r="J113" s="82">
        <f>ABS(B113-ROUND(B113,0))+ABS(C113-ROUND(C113,0))</f>
        <v>0</v>
      </c>
    </row>
    <row r="114" ht="13.65" customHeight="1">
      <c r="A114" s="77">
        <f>'PRRAS'!I132</f>
        <v>113</v>
      </c>
      <c r="B114" s="78">
        <f>'PRRAS'!J132</f>
        <v>0</v>
      </c>
      <c r="C114" s="78">
        <f>'PRRAS'!K132</f>
        <v>0</v>
      </c>
      <c r="D114" s="78">
        <v>0</v>
      </c>
      <c r="E114" s="78">
        <v>0</v>
      </c>
      <c r="F114" s="79">
        <f>A114/100*B114+A114/50*C114</f>
        <v>0</v>
      </c>
      <c r="G114" s="36"/>
      <c r="H114" s="36"/>
      <c r="I114" s="36"/>
      <c r="J114" s="82">
        <f>ABS(B114-ROUND(B114,0))+ABS(C114-ROUND(C114,0))</f>
        <v>0</v>
      </c>
    </row>
    <row r="115" ht="13.65" customHeight="1">
      <c r="A115" s="77">
        <f>'PRRAS'!I133</f>
        <v>114</v>
      </c>
      <c r="B115" s="78">
        <f>'PRRAS'!J133</f>
        <v>0</v>
      </c>
      <c r="C115" s="78">
        <f>'PRRAS'!K133</f>
        <v>0</v>
      </c>
      <c r="D115" s="78">
        <v>0</v>
      </c>
      <c r="E115" s="78">
        <v>0</v>
      </c>
      <c r="F115" s="79">
        <f>A115/100*B115+A115/50*C115</f>
        <v>0</v>
      </c>
      <c r="G115" s="36"/>
      <c r="H115" s="36"/>
      <c r="I115" s="36"/>
      <c r="J115" s="82">
        <f>ABS(B115-ROUND(B115,0))+ABS(C115-ROUND(C115,0))</f>
        <v>0</v>
      </c>
    </row>
    <row r="116" ht="13.65" customHeight="1">
      <c r="A116" s="77">
        <f>'PRRAS'!I134</f>
        <v>115</v>
      </c>
      <c r="B116" s="78">
        <f>'PRRAS'!J134</f>
        <v>9619</v>
      </c>
      <c r="C116" s="78">
        <f>'PRRAS'!K134</f>
        <v>994</v>
      </c>
      <c r="D116" s="78">
        <v>0</v>
      </c>
      <c r="E116" s="78">
        <v>0</v>
      </c>
      <c r="F116" s="79">
        <f>A116/100*B116+A116/50*C116</f>
        <v>13348.05</v>
      </c>
      <c r="G116" s="36"/>
      <c r="H116" s="36"/>
      <c r="I116" s="36"/>
      <c r="J116" s="82">
        <f>ABS(B116-ROUND(B116,0))+ABS(C116-ROUND(C116,0))</f>
        <v>0</v>
      </c>
    </row>
    <row r="117" ht="13.65" customHeight="1">
      <c r="A117" s="77">
        <f>'PRRAS'!I135</f>
        <v>116</v>
      </c>
      <c r="B117" s="78">
        <f>'PRRAS'!J135</f>
        <v>882</v>
      </c>
      <c r="C117" s="78">
        <f>'PRRAS'!K135</f>
        <v>989</v>
      </c>
      <c r="D117" s="78">
        <v>0</v>
      </c>
      <c r="E117" s="78">
        <v>0</v>
      </c>
      <c r="F117" s="79">
        <f>A117/100*B117+A117/50*C117</f>
        <v>3317.6</v>
      </c>
      <c r="G117" s="36"/>
      <c r="H117" s="36"/>
      <c r="I117" s="36"/>
      <c r="J117" s="82">
        <f>ABS(B117-ROUND(B117,0))+ABS(C117-ROUND(C117,0))</f>
        <v>0</v>
      </c>
    </row>
    <row r="118" ht="13.65" customHeight="1">
      <c r="A118" s="77">
        <f>'PRRAS'!I136</f>
        <v>117</v>
      </c>
      <c r="B118" s="78">
        <f>'PRRAS'!J136</f>
        <v>8737</v>
      </c>
      <c r="C118" s="78">
        <f>'PRRAS'!K136</f>
        <v>5</v>
      </c>
      <c r="D118" s="78">
        <v>0</v>
      </c>
      <c r="E118" s="78">
        <v>0</v>
      </c>
      <c r="F118" s="79">
        <f>A118/100*B118+A118/50*C118</f>
        <v>10233.99</v>
      </c>
      <c r="G118" s="36"/>
      <c r="H118" s="36"/>
      <c r="I118" s="36"/>
      <c r="J118" s="82">
        <f>ABS(B118-ROUND(B118,0))+ABS(C118-ROUND(C118,0))</f>
        <v>0</v>
      </c>
    </row>
    <row r="119" ht="13.65" customHeight="1">
      <c r="A119" s="77">
        <f>'PRRAS'!I137</f>
        <v>118</v>
      </c>
      <c r="B119" s="78">
        <f>'PRRAS'!J137</f>
        <v>0</v>
      </c>
      <c r="C119" s="78">
        <f>'PRRAS'!K137</f>
        <v>0</v>
      </c>
      <c r="D119" s="78">
        <v>0</v>
      </c>
      <c r="E119" s="78">
        <v>0</v>
      </c>
      <c r="F119" s="79">
        <f>A119/100*B119+A119/50*C119</f>
        <v>0</v>
      </c>
      <c r="G119" s="36"/>
      <c r="H119" s="36"/>
      <c r="I119" s="36"/>
      <c r="J119" s="82">
        <f>ABS(B119-ROUND(B119,0))+ABS(C119-ROUND(C119,0))</f>
        <v>0</v>
      </c>
    </row>
    <row r="120" ht="13.65" customHeight="1">
      <c r="A120" s="77">
        <f>'PRRAS'!I138</f>
        <v>119</v>
      </c>
      <c r="B120" s="78">
        <f>'PRRAS'!J138</f>
        <v>0</v>
      </c>
      <c r="C120" s="78">
        <f>'PRRAS'!K138</f>
        <v>0</v>
      </c>
      <c r="D120" s="78">
        <v>0</v>
      </c>
      <c r="E120" s="78">
        <v>0</v>
      </c>
      <c r="F120" s="79">
        <f>A120/100*B120+A120/50*C120</f>
        <v>0</v>
      </c>
      <c r="G120" s="36"/>
      <c r="H120" s="36"/>
      <c r="I120" s="36"/>
      <c r="J120" s="82">
        <f>ABS(B120-ROUND(B120,0))+ABS(C120-ROUND(C120,0))</f>
        <v>0</v>
      </c>
    </row>
    <row r="121" ht="13.65" customHeight="1">
      <c r="A121" s="77">
        <f>'PRRAS'!I139</f>
        <v>120</v>
      </c>
      <c r="B121" s="78">
        <f>'PRRAS'!J139</f>
        <v>0</v>
      </c>
      <c r="C121" s="78">
        <f>'PRRAS'!K139</f>
        <v>0</v>
      </c>
      <c r="D121" s="78">
        <v>0</v>
      </c>
      <c r="E121" s="78">
        <v>0</v>
      </c>
      <c r="F121" s="79">
        <f>A121/100*B121+A121/50*C121</f>
        <v>0</v>
      </c>
      <c r="G121" s="36"/>
      <c r="H121" s="36"/>
      <c r="I121" s="36"/>
      <c r="J121" s="82">
        <f>ABS(B121-ROUND(B121,0))+ABS(C121-ROUND(C121,0))</f>
        <v>0</v>
      </c>
    </row>
    <row r="122" ht="13.65" customHeight="1">
      <c r="A122" s="77">
        <f>'PRRAS'!I140</f>
        <v>121</v>
      </c>
      <c r="B122" s="78">
        <f>'PRRAS'!J140</f>
        <v>0</v>
      </c>
      <c r="C122" s="78">
        <f>'PRRAS'!K140</f>
        <v>0</v>
      </c>
      <c r="D122" s="78">
        <v>0</v>
      </c>
      <c r="E122" s="78">
        <v>0</v>
      </c>
      <c r="F122" s="79">
        <f>A122/100*B122+A122/50*C122</f>
        <v>0</v>
      </c>
      <c r="G122" s="36"/>
      <c r="H122" s="36"/>
      <c r="I122" s="36"/>
      <c r="J122" s="82">
        <f>ABS(B122-ROUND(B122,0))+ABS(C122-ROUND(C122,0))</f>
        <v>0</v>
      </c>
    </row>
    <row r="123" ht="13.65" customHeight="1">
      <c r="A123" s="77">
        <f>'PRRAS'!I141</f>
        <v>122</v>
      </c>
      <c r="B123" s="78">
        <f>'PRRAS'!J141</f>
        <v>0</v>
      </c>
      <c r="C123" s="78">
        <f>'PRRAS'!K141</f>
        <v>0</v>
      </c>
      <c r="D123" s="78">
        <v>0</v>
      </c>
      <c r="E123" s="78">
        <v>0</v>
      </c>
      <c r="F123" s="79">
        <f>A123/100*B123+A123/50*C123</f>
        <v>0</v>
      </c>
      <c r="G123" s="36"/>
      <c r="H123" s="36"/>
      <c r="I123" s="36"/>
      <c r="J123" s="82">
        <f>ABS(B123-ROUND(B123,0))+ABS(C123-ROUND(C123,0))</f>
        <v>0</v>
      </c>
    </row>
    <row r="124" ht="13.65" customHeight="1">
      <c r="A124" s="77">
        <f>'PRRAS'!I142</f>
        <v>123</v>
      </c>
      <c r="B124" s="78">
        <f>'PRRAS'!J142</f>
        <v>0</v>
      </c>
      <c r="C124" s="78">
        <f>'PRRAS'!K142</f>
        <v>0</v>
      </c>
      <c r="D124" s="78">
        <v>0</v>
      </c>
      <c r="E124" s="78">
        <v>0</v>
      </c>
      <c r="F124" s="79">
        <f>A124/100*B124+A124/50*C124</f>
        <v>0</v>
      </c>
      <c r="G124" s="36"/>
      <c r="H124" s="36"/>
      <c r="I124" s="36"/>
      <c r="J124" s="82">
        <f>ABS(B124-ROUND(B124,0))+ABS(C124-ROUND(C124,0))</f>
        <v>0</v>
      </c>
    </row>
    <row r="125" ht="13.65" customHeight="1">
      <c r="A125" s="77">
        <f>'PRRAS'!I143</f>
        <v>124</v>
      </c>
      <c r="B125" s="78">
        <f>'PRRAS'!J143</f>
        <v>0</v>
      </c>
      <c r="C125" s="78">
        <f>'PRRAS'!K143</f>
        <v>0</v>
      </c>
      <c r="D125" s="78">
        <v>0</v>
      </c>
      <c r="E125" s="78">
        <v>0</v>
      </c>
      <c r="F125" s="79">
        <f>A125/100*B125+A125/50*C125</f>
        <v>0</v>
      </c>
      <c r="G125" s="36"/>
      <c r="H125" s="36"/>
      <c r="I125" s="36"/>
      <c r="J125" s="82">
        <f>ABS(B125-ROUND(B125,0))+ABS(C125-ROUND(C125,0))</f>
        <v>0</v>
      </c>
    </row>
    <row r="126" ht="13.65" customHeight="1">
      <c r="A126" s="77">
        <f>'PRRAS'!I144</f>
        <v>125</v>
      </c>
      <c r="B126" s="78">
        <f>'PRRAS'!J144</f>
        <v>0</v>
      </c>
      <c r="C126" s="78">
        <f>'PRRAS'!K144</f>
        <v>0</v>
      </c>
      <c r="D126" s="78">
        <v>0</v>
      </c>
      <c r="E126" s="78">
        <v>0</v>
      </c>
      <c r="F126" s="79">
        <f>A126/100*B126+A126/50*C126</f>
        <v>0</v>
      </c>
      <c r="G126" s="36"/>
      <c r="H126" s="36"/>
      <c r="I126" s="36"/>
      <c r="J126" s="82">
        <f>ABS(B126-ROUND(B126,0))+ABS(C126-ROUND(C126,0))</f>
        <v>0</v>
      </c>
    </row>
    <row r="127" ht="13.65" customHeight="1">
      <c r="A127" s="77">
        <f>'PRRAS'!I145</f>
        <v>126</v>
      </c>
      <c r="B127" s="78">
        <f>'PRRAS'!J145</f>
        <v>0</v>
      </c>
      <c r="C127" s="78">
        <f>'PRRAS'!K145</f>
        <v>0</v>
      </c>
      <c r="D127" s="78">
        <v>0</v>
      </c>
      <c r="E127" s="78">
        <v>0</v>
      </c>
      <c r="F127" s="79">
        <f>A127/100*B127+A127/50*C127</f>
        <v>0</v>
      </c>
      <c r="G127" s="36"/>
      <c r="H127" s="36"/>
      <c r="I127" s="36"/>
      <c r="J127" s="82">
        <f>ABS(B127-ROUND(B127,0))+ABS(C127-ROUND(C127,0))</f>
        <v>0</v>
      </c>
    </row>
    <row r="128" ht="13.65" customHeight="1">
      <c r="A128" s="77">
        <f>'PRRAS'!I146</f>
        <v>127</v>
      </c>
      <c r="B128" s="78">
        <f>'PRRAS'!J146</f>
        <v>0</v>
      </c>
      <c r="C128" s="78">
        <f>'PRRAS'!K146</f>
        <v>0</v>
      </c>
      <c r="D128" s="78">
        <v>0</v>
      </c>
      <c r="E128" s="78">
        <v>0</v>
      </c>
      <c r="F128" s="79">
        <f>A128/100*B128+A128/50*C128</f>
        <v>0</v>
      </c>
      <c r="G128" s="36"/>
      <c r="H128" s="36"/>
      <c r="I128" s="36"/>
      <c r="J128" s="82">
        <f>ABS(B128-ROUND(B128,0))+ABS(C128-ROUND(C128,0))</f>
        <v>0</v>
      </c>
    </row>
    <row r="129" ht="13.65" customHeight="1">
      <c r="A129" s="77">
        <f>'PRRAS'!I147</f>
        <v>128</v>
      </c>
      <c r="B129" s="78">
        <f>'PRRAS'!J147</f>
        <v>0</v>
      </c>
      <c r="C129" s="78">
        <f>'PRRAS'!K147</f>
        <v>0</v>
      </c>
      <c r="D129" s="78">
        <v>0</v>
      </c>
      <c r="E129" s="78">
        <v>0</v>
      </c>
      <c r="F129" s="79">
        <f>A129/100*B129+A129/50*C129</f>
        <v>0</v>
      </c>
      <c r="G129" s="36"/>
      <c r="H129" s="36"/>
      <c r="I129" s="36"/>
      <c r="J129" s="82">
        <f>ABS(B129-ROUND(B129,0))+ABS(C129-ROUND(C129,0))</f>
        <v>0</v>
      </c>
    </row>
    <row r="130" ht="13.65" customHeight="1">
      <c r="A130" s="77">
        <f>'PRRAS'!I148</f>
        <v>129</v>
      </c>
      <c r="B130" s="78">
        <f>'PRRAS'!J148</f>
        <v>0</v>
      </c>
      <c r="C130" s="78">
        <f>'PRRAS'!K148</f>
        <v>0</v>
      </c>
      <c r="D130" s="78">
        <v>0</v>
      </c>
      <c r="E130" s="78">
        <v>0</v>
      </c>
      <c r="F130" s="79">
        <f>A130/100*B130+A130/50*C130</f>
        <v>0</v>
      </c>
      <c r="G130" s="36"/>
      <c r="H130" s="36"/>
      <c r="I130" s="36"/>
      <c r="J130" s="82">
        <f>ABS(B130-ROUND(B130,0))+ABS(C130-ROUND(C130,0))</f>
        <v>0</v>
      </c>
    </row>
    <row r="131" ht="13.65" customHeight="1">
      <c r="A131" s="77">
        <f>'PRRAS'!I149</f>
        <v>130</v>
      </c>
      <c r="B131" s="78">
        <f>'PRRAS'!J149</f>
        <v>0</v>
      </c>
      <c r="C131" s="78">
        <f>'PRRAS'!K149</f>
        <v>0</v>
      </c>
      <c r="D131" s="78">
        <v>0</v>
      </c>
      <c r="E131" s="78">
        <v>0</v>
      </c>
      <c r="F131" s="79">
        <f>A131/100*B131+A131/50*C131</f>
        <v>0</v>
      </c>
      <c r="G131" s="36"/>
      <c r="H131" s="36"/>
      <c r="I131" s="36"/>
      <c r="J131" s="82">
        <f>ABS(B131-ROUND(B131,0))+ABS(C131-ROUND(C131,0))</f>
        <v>0</v>
      </c>
    </row>
    <row r="132" ht="13.65" customHeight="1">
      <c r="A132" s="77">
        <f>'PRRAS'!I150</f>
        <v>131</v>
      </c>
      <c r="B132" s="78">
        <f>'PRRAS'!J150</f>
        <v>0</v>
      </c>
      <c r="C132" s="78">
        <f>'PRRAS'!K150</f>
        <v>0</v>
      </c>
      <c r="D132" s="78">
        <v>0</v>
      </c>
      <c r="E132" s="78">
        <v>0</v>
      </c>
      <c r="F132" s="79">
        <f>A132/100*B132+A132/50*C132</f>
        <v>0</v>
      </c>
      <c r="G132" s="36"/>
      <c r="H132" s="36"/>
      <c r="I132" s="36"/>
      <c r="J132" s="82">
        <f>ABS(B132-ROUND(B132,0))+ABS(C132-ROUND(C132,0))</f>
        <v>0</v>
      </c>
    </row>
    <row r="133" ht="13.65" customHeight="1">
      <c r="A133" s="77">
        <f>'PRRAS'!I151</f>
        <v>132</v>
      </c>
      <c r="B133" s="78">
        <f>'PRRAS'!J151</f>
        <v>0</v>
      </c>
      <c r="C133" s="78">
        <f>'PRRAS'!K151</f>
        <v>0</v>
      </c>
      <c r="D133" s="78">
        <v>0</v>
      </c>
      <c r="E133" s="78">
        <v>0</v>
      </c>
      <c r="F133" s="79">
        <f>A133/100*B133+A133/50*C133</f>
        <v>0</v>
      </c>
      <c r="G133" s="36"/>
      <c r="H133" s="36"/>
      <c r="I133" s="36"/>
      <c r="J133" s="82">
        <f>ABS(B133-ROUND(B133,0))+ABS(C133-ROUND(C133,0))</f>
        <v>0</v>
      </c>
    </row>
    <row r="134" ht="13.65" customHeight="1">
      <c r="A134" s="77">
        <f>'PRRAS'!I152</f>
        <v>133</v>
      </c>
      <c r="B134" s="78">
        <f>'PRRAS'!J152</f>
        <v>0</v>
      </c>
      <c r="C134" s="78">
        <f>'PRRAS'!K152</f>
        <v>0</v>
      </c>
      <c r="D134" s="78">
        <v>0</v>
      </c>
      <c r="E134" s="78">
        <v>0</v>
      </c>
      <c r="F134" s="79">
        <f>A134/100*B134+A134/50*C134</f>
        <v>0</v>
      </c>
      <c r="G134" s="36"/>
      <c r="H134" s="36"/>
      <c r="I134" s="36"/>
      <c r="J134" s="82">
        <f>ABS(B134-ROUND(B134,0))+ABS(C134-ROUND(C134,0))</f>
        <v>0</v>
      </c>
    </row>
    <row r="135" ht="13.65" customHeight="1">
      <c r="A135" s="77">
        <f>'PRRAS'!I153</f>
        <v>134</v>
      </c>
      <c r="B135" s="78">
        <f>'PRRAS'!J153</f>
        <v>0</v>
      </c>
      <c r="C135" s="78">
        <f>'PRRAS'!K153</f>
        <v>0</v>
      </c>
      <c r="D135" s="78">
        <v>0</v>
      </c>
      <c r="E135" s="78">
        <v>0</v>
      </c>
      <c r="F135" s="79">
        <f>A135/100*B135+A135/50*C135</f>
        <v>0</v>
      </c>
      <c r="G135" s="36"/>
      <c r="H135" s="36"/>
      <c r="I135" s="36"/>
      <c r="J135" s="82">
        <f>ABS(B135-ROUND(B135,0))+ABS(C135-ROUND(C135,0))</f>
        <v>0</v>
      </c>
    </row>
    <row r="136" ht="13.65" customHeight="1">
      <c r="A136" s="77">
        <f>'PRRAS'!I154</f>
        <v>135</v>
      </c>
      <c r="B136" s="78">
        <f>'PRRAS'!J154</f>
        <v>0</v>
      </c>
      <c r="C136" s="78">
        <f>'PRRAS'!K154</f>
        <v>0</v>
      </c>
      <c r="D136" s="78">
        <v>0</v>
      </c>
      <c r="E136" s="78">
        <v>0</v>
      </c>
      <c r="F136" s="79">
        <f>A136/100*B136+A136/50*C136</f>
        <v>0</v>
      </c>
      <c r="G136" s="36"/>
      <c r="H136" s="36"/>
      <c r="I136" s="36"/>
      <c r="J136" s="82">
        <f>ABS(B136-ROUND(B136,0))+ABS(C136-ROUND(C136,0))</f>
        <v>0</v>
      </c>
    </row>
    <row r="137" ht="13.65" customHeight="1">
      <c r="A137" s="77">
        <f>'PRRAS'!I155</f>
        <v>136</v>
      </c>
      <c r="B137" s="78">
        <f>'PRRAS'!J155</f>
        <v>0</v>
      </c>
      <c r="C137" s="78">
        <f>'PRRAS'!K155</f>
        <v>0</v>
      </c>
      <c r="D137" s="78">
        <v>0</v>
      </c>
      <c r="E137" s="78">
        <v>0</v>
      </c>
      <c r="F137" s="79">
        <f>A137/100*B137+A137/50*C137</f>
        <v>0</v>
      </c>
      <c r="G137" s="36"/>
      <c r="H137" s="36"/>
      <c r="I137" s="36"/>
      <c r="J137" s="82">
        <f>ABS(B137-ROUND(B137,0))+ABS(C137-ROUND(C137,0))</f>
        <v>0</v>
      </c>
    </row>
    <row r="138" ht="13.65" customHeight="1">
      <c r="A138" s="77">
        <f>'PRRAS'!I156</f>
        <v>137</v>
      </c>
      <c r="B138" s="78">
        <f>'PRRAS'!J156</f>
        <v>0</v>
      </c>
      <c r="C138" s="78">
        <f>'PRRAS'!K156</f>
        <v>0</v>
      </c>
      <c r="D138" s="78">
        <v>0</v>
      </c>
      <c r="E138" s="78">
        <v>0</v>
      </c>
      <c r="F138" s="79">
        <f>A138/100*B138+A138/50*C138</f>
        <v>0</v>
      </c>
      <c r="G138" s="36"/>
      <c r="H138" s="36"/>
      <c r="I138" s="36"/>
      <c r="J138" s="82">
        <f>ABS(B138-ROUND(B138,0))+ABS(C138-ROUND(C138,0))</f>
        <v>0</v>
      </c>
    </row>
    <row r="139" ht="13.65" customHeight="1">
      <c r="A139" s="77">
        <f>'PRRAS'!I157</f>
        <v>138</v>
      </c>
      <c r="B139" s="78">
        <f>'PRRAS'!J157</f>
        <v>0</v>
      </c>
      <c r="C139" s="78">
        <f>'PRRAS'!K157</f>
        <v>0</v>
      </c>
      <c r="D139" s="78">
        <v>0</v>
      </c>
      <c r="E139" s="78">
        <v>0</v>
      </c>
      <c r="F139" s="79">
        <f>A139/100*B139+A139/50*C139</f>
        <v>0</v>
      </c>
      <c r="G139" s="36"/>
      <c r="H139" s="36"/>
      <c r="I139" s="36"/>
      <c r="J139" s="82">
        <f>ABS(B139-ROUND(B139,0))+ABS(C139-ROUND(C139,0))</f>
        <v>0</v>
      </c>
    </row>
    <row r="140" ht="13.65" customHeight="1">
      <c r="A140" s="77">
        <f>'PRRAS'!I158</f>
        <v>139</v>
      </c>
      <c r="B140" s="78">
        <f>'PRRAS'!J158</f>
        <v>0</v>
      </c>
      <c r="C140" s="78">
        <f>'PRRAS'!K158</f>
        <v>0</v>
      </c>
      <c r="D140" s="78">
        <v>0</v>
      </c>
      <c r="E140" s="78">
        <v>0</v>
      </c>
      <c r="F140" s="79">
        <f>A140/100*B140+A140/50*C140</f>
        <v>0</v>
      </c>
      <c r="G140" s="36"/>
      <c r="H140" s="36"/>
      <c r="I140" s="36"/>
      <c r="J140" s="82">
        <f>ABS(B140-ROUND(B140,0))+ABS(C140-ROUND(C140,0))</f>
        <v>0</v>
      </c>
    </row>
    <row r="141" ht="13.65" customHeight="1">
      <c r="A141" s="77">
        <f>'PRRAS'!I159</f>
        <v>140</v>
      </c>
      <c r="B141" s="78">
        <f>'PRRAS'!J159</f>
        <v>0</v>
      </c>
      <c r="C141" s="78">
        <f>'PRRAS'!K159</f>
        <v>0</v>
      </c>
      <c r="D141" s="78">
        <v>0</v>
      </c>
      <c r="E141" s="78">
        <v>0</v>
      </c>
      <c r="F141" s="79">
        <f>A141/100*B141+A141/50*C141</f>
        <v>0</v>
      </c>
      <c r="G141" s="36"/>
      <c r="H141" s="36"/>
      <c r="I141" s="36"/>
      <c r="J141" s="82">
        <f>ABS(B141-ROUND(B141,0))+ABS(C141-ROUND(C141,0))</f>
        <v>0</v>
      </c>
    </row>
    <row r="142" ht="13.65" customHeight="1">
      <c r="A142" s="77">
        <f>'PRRAS'!I160</f>
        <v>141</v>
      </c>
      <c r="B142" s="78">
        <f>'PRRAS'!J160</f>
        <v>0</v>
      </c>
      <c r="C142" s="78">
        <f>'PRRAS'!K160</f>
        <v>0</v>
      </c>
      <c r="D142" s="78">
        <v>0</v>
      </c>
      <c r="E142" s="78">
        <v>0</v>
      </c>
      <c r="F142" s="79">
        <f>A142/100*B142+A142/50*C142</f>
        <v>0</v>
      </c>
      <c r="G142" s="36"/>
      <c r="H142" s="36"/>
      <c r="I142" s="36"/>
      <c r="J142" s="82">
        <f>ABS(B142-ROUND(B142,0))+ABS(C142-ROUND(C142,0))</f>
        <v>0</v>
      </c>
    </row>
    <row r="143" ht="13.65" customHeight="1">
      <c r="A143" s="77">
        <f>'PRRAS'!I161</f>
        <v>142</v>
      </c>
      <c r="B143" s="78">
        <f>'PRRAS'!J161</f>
        <v>0</v>
      </c>
      <c r="C143" s="78">
        <f>'PRRAS'!K161</f>
        <v>0</v>
      </c>
      <c r="D143" s="78">
        <v>0</v>
      </c>
      <c r="E143" s="78">
        <v>0</v>
      </c>
      <c r="F143" s="79">
        <f>A143/100*B143+A143/50*C143</f>
        <v>0</v>
      </c>
      <c r="G143" s="36"/>
      <c r="H143" s="36"/>
      <c r="I143" s="36"/>
      <c r="J143" s="82">
        <f>ABS(B143-ROUND(B143,0))+ABS(C143-ROUND(C143,0))</f>
        <v>0</v>
      </c>
    </row>
    <row r="144" ht="13.65" customHeight="1">
      <c r="A144" s="77">
        <f>'PRRAS'!I162</f>
        <v>143</v>
      </c>
      <c r="B144" s="78">
        <f>'PRRAS'!J162</f>
        <v>0</v>
      </c>
      <c r="C144" s="78">
        <f>'PRRAS'!K162</f>
        <v>0</v>
      </c>
      <c r="D144" s="78">
        <v>0</v>
      </c>
      <c r="E144" s="78">
        <v>0</v>
      </c>
      <c r="F144" s="79">
        <f>A144/100*B144+A144/50*C144</f>
        <v>0</v>
      </c>
      <c r="G144" s="36"/>
      <c r="H144" s="36"/>
      <c r="I144" s="36"/>
      <c r="J144" s="82">
        <f>ABS(B144-ROUND(B144,0))+ABS(C144-ROUND(C144,0))</f>
        <v>0</v>
      </c>
    </row>
    <row r="145" ht="13.65" customHeight="1">
      <c r="A145" s="77">
        <f>'PRRAS'!I163</f>
        <v>144</v>
      </c>
      <c r="B145" s="78">
        <f>'PRRAS'!J163</f>
        <v>0</v>
      </c>
      <c r="C145" s="78">
        <f>'PRRAS'!K163</f>
        <v>0</v>
      </c>
      <c r="D145" s="78">
        <v>0</v>
      </c>
      <c r="E145" s="78">
        <v>0</v>
      </c>
      <c r="F145" s="79">
        <f>A145/100*B145+A145/50*C145</f>
        <v>0</v>
      </c>
      <c r="G145" s="36"/>
      <c r="H145" s="36"/>
      <c r="I145" s="36"/>
      <c r="J145" s="82">
        <f>ABS(B145-ROUND(B145,0))+ABS(C145-ROUND(C145,0))</f>
        <v>0</v>
      </c>
    </row>
    <row r="146" ht="13.65" customHeight="1">
      <c r="A146" s="77">
        <f>'PRRAS'!I164</f>
        <v>145</v>
      </c>
      <c r="B146" s="78">
        <f>'PRRAS'!J164</f>
        <v>0</v>
      </c>
      <c r="C146" s="78">
        <f>'PRRAS'!K164</f>
        <v>0</v>
      </c>
      <c r="D146" s="78">
        <v>0</v>
      </c>
      <c r="E146" s="78">
        <v>0</v>
      </c>
      <c r="F146" s="79">
        <f>A146/100*B146+A146/50*C146</f>
        <v>0</v>
      </c>
      <c r="G146" s="36"/>
      <c r="H146" s="36"/>
      <c r="I146" s="36"/>
      <c r="J146" s="82">
        <f>ABS(B146-ROUND(B146,0))+ABS(C146-ROUND(C146,0))</f>
        <v>0</v>
      </c>
    </row>
    <row r="147" ht="13.65" customHeight="1">
      <c r="A147" s="77">
        <f>'PRRAS'!I165</f>
        <v>146</v>
      </c>
      <c r="B147" s="78">
        <f>'PRRAS'!J165</f>
        <v>0</v>
      </c>
      <c r="C147" s="78">
        <f>'PRRAS'!K165</f>
        <v>0</v>
      </c>
      <c r="D147" s="78">
        <v>0</v>
      </c>
      <c r="E147" s="78">
        <v>0</v>
      </c>
      <c r="F147" s="79">
        <f>A147/100*B147+A147/50*C147</f>
        <v>0</v>
      </c>
      <c r="G147" s="36"/>
      <c r="H147" s="36"/>
      <c r="I147" s="36"/>
      <c r="J147" s="82">
        <f>ABS(B147-ROUND(B147,0))+ABS(C147-ROUND(C147,0))</f>
        <v>0</v>
      </c>
    </row>
    <row r="148" ht="13.65" customHeight="1">
      <c r="A148" s="77">
        <f>'PRRAS'!I166</f>
        <v>147</v>
      </c>
      <c r="B148" s="78">
        <f>'PRRAS'!J166</f>
        <v>0</v>
      </c>
      <c r="C148" s="78">
        <f>'PRRAS'!K166</f>
        <v>0</v>
      </c>
      <c r="D148" s="78">
        <v>0</v>
      </c>
      <c r="E148" s="78">
        <v>0</v>
      </c>
      <c r="F148" s="79">
        <f>A148/100*B148+A148/50*C148</f>
        <v>0</v>
      </c>
      <c r="G148" s="36"/>
      <c r="H148" s="36"/>
      <c r="I148" s="36"/>
      <c r="J148" s="82">
        <f>ABS(B148-ROUND(B148,0))+ABS(C148-ROUND(C148,0))</f>
        <v>0</v>
      </c>
    </row>
    <row r="149" ht="13.65" customHeight="1">
      <c r="A149" s="77">
        <f>'PRRAS'!I167</f>
        <v>148</v>
      </c>
      <c r="B149" s="78">
        <f>'PRRAS'!J167</f>
        <v>112604</v>
      </c>
      <c r="C149" s="78">
        <f>'PRRAS'!K167</f>
        <v>81606</v>
      </c>
      <c r="D149" s="78">
        <v>0</v>
      </c>
      <c r="E149" s="78">
        <v>0</v>
      </c>
      <c r="F149" s="79">
        <f>A149/100*B149+A149/50*C149</f>
        <v>408207.68</v>
      </c>
      <c r="G149" s="36"/>
      <c r="H149" s="36"/>
      <c r="I149" s="36"/>
      <c r="J149" s="82">
        <f>ABS(B149-ROUND(B149,0))+ABS(C149-ROUND(C149,0))</f>
        <v>0</v>
      </c>
    </row>
    <row r="150" ht="13.65" customHeight="1">
      <c r="A150" s="77">
        <f>'PRRAS'!I168</f>
        <v>149</v>
      </c>
      <c r="B150" s="78">
        <f>'PRRAS'!J168</f>
        <v>0</v>
      </c>
      <c r="C150" s="78">
        <f>'PRRAS'!K168</f>
        <v>0</v>
      </c>
      <c r="D150" s="78">
        <v>0</v>
      </c>
      <c r="E150" s="78">
        <v>0</v>
      </c>
      <c r="F150" s="79">
        <f>A150/100*B150+A150/50*C150</f>
        <v>0</v>
      </c>
      <c r="G150" s="36"/>
      <c r="H150" s="36"/>
      <c r="I150" s="36"/>
      <c r="J150" s="82">
        <f>ABS(B150-ROUND(B150,0))+ABS(C150-ROUND(C150,0))</f>
        <v>0</v>
      </c>
    </row>
    <row r="151" ht="13.65" customHeight="1">
      <c r="A151" s="77">
        <f>'PRRAS'!I169</f>
        <v>150</v>
      </c>
      <c r="B151" s="78">
        <f>'PRRAS'!J169</f>
        <v>1502</v>
      </c>
      <c r="C151" s="78">
        <f>'PRRAS'!K169</f>
        <v>10376</v>
      </c>
      <c r="D151" s="78">
        <v>0</v>
      </c>
      <c r="E151" s="78">
        <v>0</v>
      </c>
      <c r="F151" s="79">
        <f>A151/100*B151+A151/50*C151</f>
        <v>33381</v>
      </c>
      <c r="G151" s="36"/>
      <c r="H151" s="36"/>
      <c r="I151" s="36"/>
      <c r="J151" s="82">
        <f>ABS(B151-ROUND(B151,0))+ABS(C151-ROUND(C151,0))</f>
        <v>0</v>
      </c>
    </row>
    <row r="152" ht="13.65" customHeight="1">
      <c r="A152" s="77">
        <f>'PRRAS'!I170</f>
        <v>151</v>
      </c>
      <c r="B152" s="78">
        <f>'PRRAS'!J170</f>
        <v>11011</v>
      </c>
      <c r="C152" s="78">
        <f>'PRRAS'!K170</f>
        <v>4443</v>
      </c>
      <c r="D152" s="78">
        <v>0</v>
      </c>
      <c r="E152" s="78">
        <v>0</v>
      </c>
      <c r="F152" s="79">
        <f>A152/100*B152+A152/50*C152</f>
        <v>30044.47</v>
      </c>
      <c r="G152" s="36"/>
      <c r="H152" s="36"/>
      <c r="I152" s="36"/>
      <c r="J152" s="82">
        <f>ABS(B152-ROUND(B152,0))+ABS(C152-ROUND(C152,0))</f>
        <v>0</v>
      </c>
    </row>
    <row r="153" ht="13.65" customHeight="1">
      <c r="A153" s="77">
        <f>'PRRAS'!I171</f>
        <v>152</v>
      </c>
      <c r="B153" s="78">
        <f>'PRRAS'!J171</f>
        <v>0</v>
      </c>
      <c r="C153" s="78">
        <f>'PRRAS'!K171</f>
        <v>0</v>
      </c>
      <c r="D153" s="78">
        <v>0</v>
      </c>
      <c r="E153" s="78">
        <v>0</v>
      </c>
      <c r="F153" s="79">
        <f>A153/100*B153+A153/50*C153</f>
        <v>0</v>
      </c>
      <c r="G153" s="36"/>
      <c r="H153" s="36"/>
      <c r="I153" s="36"/>
      <c r="J153" s="82">
        <f>ABS(B153-ROUND(B153,0))+ABS(C153-ROUND(C153,0))</f>
        <v>0</v>
      </c>
    </row>
    <row r="154" ht="13.65" customHeight="1">
      <c r="A154" s="77">
        <f>'PRRAS'!I172</f>
        <v>153</v>
      </c>
      <c r="B154" s="78">
        <f>'PRRAS'!J172</f>
        <v>0</v>
      </c>
      <c r="C154" s="78">
        <f>'PRRAS'!K172</f>
        <v>0</v>
      </c>
      <c r="D154" s="78">
        <v>0</v>
      </c>
      <c r="E154" s="78">
        <v>0</v>
      </c>
      <c r="F154" s="79">
        <f>A154/100*B154+A154/50*C154</f>
        <v>0</v>
      </c>
      <c r="G154" s="36"/>
      <c r="H154" s="36"/>
      <c r="I154" s="36"/>
      <c r="J154" s="82">
        <f>ABS(B154-ROUND(B154,0))+ABS(C154-ROUND(C154,0))</f>
        <v>0</v>
      </c>
    </row>
    <row r="155" ht="13.65" customHeight="1">
      <c r="A155" s="77">
        <f>'PRRAS'!I173</f>
        <v>154</v>
      </c>
      <c r="B155" s="78">
        <f>'PRRAS'!J173</f>
        <v>9509</v>
      </c>
      <c r="C155" s="78">
        <f>'PRRAS'!K173</f>
        <v>0</v>
      </c>
      <c r="D155" s="78">
        <v>0</v>
      </c>
      <c r="E155" s="78">
        <v>0</v>
      </c>
      <c r="F155" s="79">
        <f>A155/100*B155+A155/50*C155</f>
        <v>14643.86</v>
      </c>
      <c r="G155" s="36"/>
      <c r="H155" s="36"/>
      <c r="I155" s="36"/>
      <c r="J155" s="82">
        <f>ABS(B155-ROUND(B155,0))+ABS(C155-ROUND(C155,0))</f>
        <v>0</v>
      </c>
    </row>
    <row r="156" ht="13.65" customHeight="1">
      <c r="A156" s="77">
        <f>'PRRAS'!I174</f>
        <v>155</v>
      </c>
      <c r="B156" s="78">
        <f>'PRRAS'!J174</f>
        <v>0</v>
      </c>
      <c r="C156" s="78">
        <f>'PRRAS'!K174</f>
        <v>5933</v>
      </c>
      <c r="D156" s="78">
        <v>0</v>
      </c>
      <c r="E156" s="78">
        <v>0</v>
      </c>
      <c r="F156" s="79">
        <f>A156/100*B156+A156/50*C156</f>
        <v>18392.3</v>
      </c>
      <c r="G156" s="36"/>
      <c r="H156" s="36"/>
      <c r="I156" s="36"/>
      <c r="J156" s="82">
        <f>ABS(B156-ROUND(B156,0))+ABS(C156-ROUND(C156,0))</f>
        <v>0</v>
      </c>
    </row>
    <row r="157" ht="13.65" customHeight="1">
      <c r="A157" s="77">
        <f>'PRRAS'!I176</f>
        <v>156</v>
      </c>
      <c r="B157" s="78">
        <f>'PRRAS'!J176</f>
        <v>165945</v>
      </c>
      <c r="C157" s="78">
        <f>'PRRAS'!K176</f>
        <v>121015</v>
      </c>
      <c r="D157" s="78">
        <v>0</v>
      </c>
      <c r="E157" s="78">
        <v>0</v>
      </c>
      <c r="F157" s="79">
        <f>A157/100*B157+A157/50*C157</f>
        <v>636441</v>
      </c>
      <c r="G157" s="36"/>
      <c r="H157" s="36"/>
      <c r="I157" s="36"/>
      <c r="J157" s="37"/>
    </row>
    <row r="158" ht="13.65" customHeight="1">
      <c r="A158" s="77">
        <f>'PRRAS'!I177</f>
        <v>157</v>
      </c>
      <c r="B158" s="78">
        <f>'PRRAS'!J177</f>
        <v>183289</v>
      </c>
      <c r="C158" s="78">
        <f>'PRRAS'!K177</f>
        <v>27601</v>
      </c>
      <c r="D158" s="78">
        <v>0</v>
      </c>
      <c r="E158" s="78">
        <v>0</v>
      </c>
      <c r="F158" s="79">
        <f>A158/100*B158+A158/50*C158</f>
        <v>374430.87</v>
      </c>
      <c r="G158" s="36"/>
      <c r="H158" s="36"/>
      <c r="I158" s="36"/>
      <c r="J158" s="37"/>
    </row>
    <row r="159" ht="13.65" customHeight="1">
      <c r="A159" s="77">
        <f>'PRRAS'!I178</f>
        <v>158</v>
      </c>
      <c r="B159" s="78">
        <f>'PRRAS'!J178</f>
        <v>228219</v>
      </c>
      <c r="C159" s="78">
        <f>'PRRAS'!K178</f>
        <v>71230</v>
      </c>
      <c r="D159" s="78">
        <v>0</v>
      </c>
      <c r="E159" s="78">
        <v>0</v>
      </c>
      <c r="F159" s="79">
        <f>A159/100*B159+A159/50*C159</f>
        <v>585672.8199999999</v>
      </c>
      <c r="G159" s="36"/>
      <c r="H159" s="36"/>
      <c r="I159" s="36"/>
      <c r="J159" s="37"/>
    </row>
    <row r="160" ht="13.65" customHeight="1">
      <c r="A160" s="77">
        <f>'PRRAS'!I179</f>
        <v>159</v>
      </c>
      <c r="B160" s="78">
        <f>'PRRAS'!J179</f>
        <v>121015</v>
      </c>
      <c r="C160" s="78">
        <f>'PRRAS'!K179</f>
        <v>77386</v>
      </c>
      <c r="D160" s="78">
        <v>0</v>
      </c>
      <c r="E160" s="78">
        <v>0</v>
      </c>
      <c r="F160" s="79">
        <f>A160/100*B160+A160/50*C160</f>
        <v>438501.33</v>
      </c>
      <c r="G160" s="36"/>
      <c r="H160" s="36"/>
      <c r="I160" s="36"/>
      <c r="J160" s="37"/>
    </row>
    <row r="161" ht="13.65" customHeight="1">
      <c r="A161" s="77">
        <f>'PRRAS'!I180</f>
        <v>160</v>
      </c>
      <c r="B161" s="78">
        <f>'PRRAS'!J180</f>
        <v>1</v>
      </c>
      <c r="C161" s="78">
        <f>'PRRAS'!K180</f>
        <v>1</v>
      </c>
      <c r="D161" s="78">
        <v>0</v>
      </c>
      <c r="E161" s="78">
        <v>0</v>
      </c>
      <c r="F161" s="79">
        <f>A161/100*B161+A161/50*C161</f>
        <v>4.8</v>
      </c>
      <c r="G161" s="36"/>
      <c r="H161" s="36"/>
      <c r="I161" s="36"/>
      <c r="J161" s="37"/>
    </row>
    <row r="162" ht="13.65" customHeight="1">
      <c r="A162" s="77">
        <f>'PRRAS'!I181</f>
        <v>161</v>
      </c>
      <c r="B162" s="78">
        <f>'PRRAS'!J181</f>
        <v>0</v>
      </c>
      <c r="C162" s="78">
        <f>'PRRAS'!K181</f>
        <v>0</v>
      </c>
      <c r="D162" s="78">
        <v>0</v>
      </c>
      <c r="E162" s="78">
        <v>0</v>
      </c>
      <c r="F162" s="79">
        <f>A162/100*B162+A162/50*C162</f>
        <v>0</v>
      </c>
      <c r="G162" s="36"/>
      <c r="H162" s="36"/>
      <c r="I162" s="36"/>
      <c r="J162" s="37"/>
    </row>
    <row r="163" ht="13.65" customHeight="1">
      <c r="A163" s="77">
        <f>'PRRAS'!I182</f>
        <v>162</v>
      </c>
      <c r="B163" s="78">
        <f>'PRRAS'!J182</f>
        <v>0</v>
      </c>
      <c r="C163" s="78">
        <f>'PRRAS'!K182</f>
        <v>0</v>
      </c>
      <c r="D163" s="78">
        <v>0</v>
      </c>
      <c r="E163" s="78">
        <v>0</v>
      </c>
      <c r="F163" s="79">
        <f>A163/100*B163+A163/50*C163</f>
        <v>0</v>
      </c>
      <c r="G163" s="36"/>
      <c r="H163" s="36"/>
      <c r="I163" s="36"/>
      <c r="J163" s="37"/>
    </row>
    <row r="164" ht="13.65" customHeight="1">
      <c r="A164" s="77">
        <f>'PRRAS'!I183</f>
        <v>163</v>
      </c>
      <c r="B164" s="78">
        <f>'PRRAS'!J183</f>
        <v>0</v>
      </c>
      <c r="C164" s="78">
        <f>'PRRAS'!K183</f>
        <v>0</v>
      </c>
      <c r="D164" s="78">
        <v>0</v>
      </c>
      <c r="E164" s="78">
        <v>0</v>
      </c>
      <c r="F164" s="79">
        <f>A164/100*B164+A164/50*C164</f>
        <v>0</v>
      </c>
      <c r="G164" s="36"/>
      <c r="H164" s="36"/>
      <c r="I164" s="36"/>
      <c r="J164" s="37"/>
    </row>
    <row r="165" ht="13.65" customHeight="1">
      <c r="A165" s="77">
        <f>'PRRAS'!I186</f>
        <v>164</v>
      </c>
      <c r="B165" s="78">
        <f>'PRRAS'!J186</f>
        <v>0</v>
      </c>
      <c r="C165" s="78">
        <f>'PRRAS'!K186</f>
        <v>0</v>
      </c>
      <c r="D165" s="78">
        <v>0</v>
      </c>
      <c r="E165" s="78">
        <v>0</v>
      </c>
      <c r="F165" s="79">
        <f>A165/100*B165+A165/50*C165</f>
        <v>0</v>
      </c>
      <c r="G165" s="36"/>
      <c r="H165" s="36"/>
      <c r="I165" s="36"/>
      <c r="J165" s="37"/>
    </row>
    <row r="166" ht="13.65" customHeight="1">
      <c r="A166" s="77">
        <f>'PRRAS'!I187</f>
        <v>165</v>
      </c>
      <c r="B166" s="78">
        <f>'PRRAS'!J187</f>
        <v>0</v>
      </c>
      <c r="C166" s="78">
        <f>'PRRAS'!K187</f>
        <v>0</v>
      </c>
      <c r="D166" s="78">
        <v>0</v>
      </c>
      <c r="E166" s="78">
        <v>0</v>
      </c>
      <c r="F166" s="79">
        <f>A166/100*B166+A166/50*C166</f>
        <v>0</v>
      </c>
      <c r="G166" s="36"/>
      <c r="H166" s="36"/>
      <c r="I166" s="36"/>
      <c r="J166" s="37"/>
    </row>
    <row r="167" ht="13.65" customHeight="1">
      <c r="A167" s="77">
        <f>'PRRAS'!I188</f>
        <v>166</v>
      </c>
      <c r="B167" s="78">
        <f>'PRRAS'!J188</f>
        <v>0</v>
      </c>
      <c r="C167" s="78">
        <f>'PRRAS'!K188</f>
        <v>0</v>
      </c>
      <c r="D167" s="78">
        <v>0</v>
      </c>
      <c r="E167" s="78">
        <v>0</v>
      </c>
      <c r="F167" s="79">
        <f>A167/100*B167+A167/50*C167</f>
        <v>0</v>
      </c>
      <c r="G167" s="36"/>
      <c r="H167" s="36"/>
      <c r="I167" s="36"/>
      <c r="J167" s="37"/>
    </row>
    <row r="168" ht="13.65" customHeight="1">
      <c r="A168" s="77">
        <f>'PRRAS'!I189</f>
        <v>167</v>
      </c>
      <c r="B168" s="78">
        <f>'PRRAS'!J189</f>
        <v>0</v>
      </c>
      <c r="C168" s="78">
        <f>'PRRAS'!K189</f>
        <v>0</v>
      </c>
      <c r="D168" s="78">
        <v>0</v>
      </c>
      <c r="E168" s="78">
        <v>0</v>
      </c>
      <c r="F168" s="79">
        <f>A168/100*B168+A168/50*C168</f>
        <v>0</v>
      </c>
      <c r="G168" s="36"/>
      <c r="H168" s="36"/>
      <c r="I168" s="36"/>
      <c r="J168" s="37"/>
    </row>
    <row r="169" ht="13.65" customHeight="1">
      <c r="A169" s="77">
        <f>'PRRAS'!I190</f>
        <v>168</v>
      </c>
      <c r="B169" s="78">
        <f>'PRRAS'!J190</f>
        <v>0</v>
      </c>
      <c r="C169" s="78">
        <f>'PRRAS'!K190</f>
        <v>0</v>
      </c>
      <c r="D169" s="78">
        <v>0</v>
      </c>
      <c r="E169" s="78">
        <v>0</v>
      </c>
      <c r="F169" s="79">
        <f>A169/100*B169+A169/50*C169</f>
        <v>0</v>
      </c>
      <c r="G169" s="36"/>
      <c r="H169" s="36"/>
      <c r="I169" s="36"/>
      <c r="J169" s="37"/>
    </row>
    <row r="170" ht="13.65" customHeight="1">
      <c r="A170" s="77">
        <f>'PRRAS'!I191</f>
        <v>169</v>
      </c>
      <c r="B170" s="78">
        <f>'PRRAS'!J191</f>
        <v>0</v>
      </c>
      <c r="C170" s="78">
        <f>'PRRAS'!K191</f>
        <v>0</v>
      </c>
      <c r="D170" s="78">
        <v>0</v>
      </c>
      <c r="E170" s="78">
        <v>0</v>
      </c>
      <c r="F170" s="79">
        <f>A170/100*B170+A170/50*C170</f>
        <v>0</v>
      </c>
      <c r="G170" s="36"/>
      <c r="H170" s="36"/>
      <c r="I170" s="36"/>
      <c r="J170" s="37"/>
    </row>
    <row r="171" ht="13.65" customHeight="1">
      <c r="A171" s="77">
        <f>'PRRAS'!I193</f>
        <v>170</v>
      </c>
      <c r="B171" s="78">
        <f>'PRRAS'!J193</f>
        <v>0</v>
      </c>
      <c r="C171" s="78">
        <f>'PRRAS'!K193</f>
        <v>0</v>
      </c>
      <c r="D171" s="78">
        <v>0</v>
      </c>
      <c r="E171" s="78">
        <v>0</v>
      </c>
      <c r="F171" s="79">
        <f>A171/100*B171+A171/50*C171</f>
        <v>0</v>
      </c>
      <c r="G171" s="36"/>
      <c r="H171" s="36"/>
      <c r="I171" s="36"/>
      <c r="J171" s="37"/>
    </row>
    <row r="172" ht="13.65" customHeight="1">
      <c r="A172" s="85">
        <f>'PRRAS'!I194</f>
        <v>171</v>
      </c>
      <c r="B172" s="86">
        <f>'PRRAS'!J194</f>
        <v>1</v>
      </c>
      <c r="C172" s="86">
        <f>'PRRAS'!K194</f>
        <v>1</v>
      </c>
      <c r="D172" s="86">
        <v>0</v>
      </c>
      <c r="E172" s="86">
        <v>0</v>
      </c>
      <c r="F172" s="87">
        <f>A172/100*B172+A172/50*C172</f>
        <v>5.13</v>
      </c>
      <c r="G172" s="39"/>
      <c r="H172" s="39"/>
      <c r="I172" s="39"/>
      <c r="J172" s="40"/>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J374"/>
  <sheetViews>
    <sheetView workbookViewId="0" showGridLines="0" defaultGridColor="1"/>
  </sheetViews>
  <sheetFormatPr defaultColWidth="9.16667" defaultRowHeight="12.5" customHeight="1" outlineLevelRow="0" outlineLevelCol="0"/>
  <cols>
    <col min="1" max="1" width="5" style="88" customWidth="1"/>
    <col min="2" max="5" width="9.67188" style="88" customWidth="1"/>
    <col min="6" max="6" width="9.85156" style="88" customWidth="1"/>
    <col min="7" max="7" width="12.8516" style="88" customWidth="1"/>
    <col min="8" max="8" width="10.1719" style="88" customWidth="1"/>
    <col min="9" max="9" width="23.3516" style="88" customWidth="1"/>
    <col min="10" max="10" width="8.5" style="88" customWidth="1"/>
    <col min="11" max="16384" width="9.17188" style="88" customWidth="1"/>
  </cols>
  <sheetData>
    <row r="1" ht="13.65" customHeight="1">
      <c r="A1" t="s" s="73">
        <v>35</v>
      </c>
      <c r="B1" t="s" s="74">
        <v>36</v>
      </c>
      <c r="C1" t="s" s="74">
        <v>37</v>
      </c>
      <c r="D1" t="s" s="74">
        <v>38</v>
      </c>
      <c r="E1" t="s" s="74">
        <v>39</v>
      </c>
      <c r="F1" t="s" s="74">
        <v>40</v>
      </c>
      <c r="G1" t="s" s="74">
        <v>41</v>
      </c>
      <c r="H1" t="s" s="75">
        <v>42</v>
      </c>
      <c r="I1" t="s" s="74">
        <v>43</v>
      </c>
      <c r="J1" t="s" s="76">
        <v>44</v>
      </c>
    </row>
    <row r="2" ht="13.65" customHeight="1">
      <c r="A2" s="77">
        <f>'BIL'!I19</f>
        <v>1</v>
      </c>
      <c r="B2" s="78">
        <f>'BIL'!J19</f>
        <v>130523</v>
      </c>
      <c r="C2" s="78">
        <f>'BIL'!K19</f>
        <v>77386</v>
      </c>
      <c r="D2" s="78">
        <v>0</v>
      </c>
      <c r="E2" s="78">
        <v>0</v>
      </c>
      <c r="F2" s="79">
        <f>A2/100*B2+A2/50*C2</f>
        <v>2852.95</v>
      </c>
      <c r="G2" t="s" s="80">
        <f>TRIM(UPPER('RefStr'!C13))</f>
        <v>45</v>
      </c>
      <c r="H2" s="81">
        <v>1</v>
      </c>
      <c r="I2" t="s" s="80">
        <v>46</v>
      </c>
      <c r="J2" s="82">
        <f>ABS(B2-ROUND(B2,0))+ABS(C2-ROUND(C2,0))</f>
        <v>0</v>
      </c>
    </row>
    <row r="3" ht="13.65" customHeight="1">
      <c r="A3" s="77">
        <f>'BIL'!I20</f>
        <v>2</v>
      </c>
      <c r="B3" s="78">
        <f>'BIL'!J20</f>
        <v>3508</v>
      </c>
      <c r="C3" s="78">
        <f>'BIL'!K20</f>
        <v>0</v>
      </c>
      <c r="D3" s="78">
        <v>0</v>
      </c>
      <c r="E3" s="78">
        <v>0</v>
      </c>
      <c r="F3" s="79">
        <f>A3/100*B3+A3/50*C3</f>
        <v>70.16</v>
      </c>
      <c r="G3" t="s" s="80">
        <v>47</v>
      </c>
      <c r="H3" s="36"/>
      <c r="I3" t="s" s="80">
        <v>48</v>
      </c>
      <c r="J3" s="82">
        <f>ABS(B3-ROUND(B3,0))+ABS(C3-ROUND(C3,0))</f>
        <v>0</v>
      </c>
    </row>
    <row r="4" ht="13.65" customHeight="1">
      <c r="A4" s="77">
        <f>'BIL'!I21</f>
        <v>3</v>
      </c>
      <c r="B4" s="78">
        <f>'BIL'!J21</f>
        <v>0</v>
      </c>
      <c r="C4" s="78">
        <f>'BIL'!K21</f>
        <v>0</v>
      </c>
      <c r="D4" s="78">
        <v>0</v>
      </c>
      <c r="E4" s="78">
        <v>0</v>
      </c>
      <c r="F4" s="79">
        <f>A4/100*B4+A4/50*C4</f>
        <v>0</v>
      </c>
      <c r="G4" t="s" s="80">
        <f>IF(ISERROR('RefStr'!C7),"-",UPPER(TRIM('RefStr'!C7)))</f>
        <v>49</v>
      </c>
      <c r="H4" s="36"/>
      <c r="I4" t="s" s="80">
        <v>50</v>
      </c>
      <c r="J4" s="82">
        <f>ABS(B4-ROUND(B4,0))+ABS(C4-ROUND(C4,0))</f>
        <v>0</v>
      </c>
    </row>
    <row r="5" ht="13.65" customHeight="1">
      <c r="A5" s="77">
        <f>'BIL'!I22</f>
        <v>4</v>
      </c>
      <c r="B5" s="78">
        <f>'BIL'!J22</f>
        <v>0</v>
      </c>
      <c r="C5" s="78">
        <f>'BIL'!K22</f>
        <v>0</v>
      </c>
      <c r="D5" s="78">
        <v>0</v>
      </c>
      <c r="E5" s="78">
        <v>0</v>
      </c>
      <c r="F5" s="79">
        <f>A5/100*B5+A5/50*C5</f>
        <v>0</v>
      </c>
      <c r="G5" t="s" s="80">
        <v>51</v>
      </c>
      <c r="H5" s="36"/>
      <c r="I5" t="s" s="80">
        <v>52</v>
      </c>
      <c r="J5" s="82">
        <f>ABS(B5-ROUND(B5,0))+ABS(C5-ROUND(C5,0))</f>
        <v>0</v>
      </c>
    </row>
    <row r="6" ht="13.65" customHeight="1">
      <c r="A6" s="77">
        <f>'BIL'!I23</f>
        <v>5</v>
      </c>
      <c r="B6" s="78">
        <f>'BIL'!J23</f>
        <v>0</v>
      </c>
      <c r="C6" s="78">
        <f>'BIL'!K23</f>
        <v>0</v>
      </c>
      <c r="D6" s="78">
        <v>0</v>
      </c>
      <c r="E6" s="78">
        <v>0</v>
      </c>
      <c r="F6" s="79">
        <f>A6/100*B6+A6/50*C6</f>
        <v>0</v>
      </c>
      <c r="G6" t="s" s="80">
        <f>IF(ISERROR('RefStr'!E9),"-",UPPER(TRIM('RefStr'!E9)))</f>
        <v>53</v>
      </c>
      <c r="H6" s="36"/>
      <c r="I6" t="s" s="80">
        <v>54</v>
      </c>
      <c r="J6" s="82">
        <f>ABS(B6-ROUND(B6,0))+ABS(C6-ROUND(C6,0))</f>
        <v>0</v>
      </c>
    </row>
    <row r="7" ht="13.65" customHeight="1">
      <c r="A7" s="77">
        <f>'BIL'!I24</f>
        <v>6</v>
      </c>
      <c r="B7" s="78">
        <f>'BIL'!J24</f>
        <v>0</v>
      </c>
      <c r="C7" s="78">
        <f>'BIL'!K24</f>
        <v>0</v>
      </c>
      <c r="D7" s="78">
        <v>0</v>
      </c>
      <c r="E7" s="78">
        <v>0</v>
      </c>
      <c r="F7" s="79">
        <f>A7/100*B7+A7/50*C7</f>
        <v>0</v>
      </c>
      <c r="G7" t="s" s="80">
        <f>IF(ISERROR('RefStr'!C11),"-",(TRIM('RefStr'!C11)))</f>
        <v>55</v>
      </c>
      <c r="H7" s="36"/>
      <c r="I7" t="s" s="80">
        <v>56</v>
      </c>
      <c r="J7" s="82">
        <f>ABS(B7-ROUND(B7,0))+ABS(C7-ROUND(C7,0))</f>
        <v>0</v>
      </c>
    </row>
    <row r="8" ht="13.65" customHeight="1">
      <c r="A8" s="77">
        <f>'BIL'!I25</f>
        <v>7</v>
      </c>
      <c r="B8" s="78">
        <f>'BIL'!J25</f>
        <v>0</v>
      </c>
      <c r="C8" s="78">
        <f>'BIL'!K25</f>
        <v>0</v>
      </c>
      <c r="D8" s="78">
        <v>0</v>
      </c>
      <c r="E8" s="78">
        <v>0</v>
      </c>
      <c r="F8" s="79">
        <f>A8/100*B8+A8/50*C8</f>
        <v>0</v>
      </c>
      <c r="G8" t="s" s="80">
        <v>57</v>
      </c>
      <c r="H8" s="36"/>
      <c r="I8" t="s" s="80">
        <v>58</v>
      </c>
      <c r="J8" s="82">
        <f>ABS(B8-ROUND(B8,0))+ABS(C8-ROUND(C8,0))</f>
        <v>0</v>
      </c>
    </row>
    <row r="9" ht="13.65" customHeight="1">
      <c r="A9" s="77">
        <f>'BIL'!I26</f>
        <v>8</v>
      </c>
      <c r="B9" s="78">
        <f>'BIL'!J26</f>
        <v>0</v>
      </c>
      <c r="C9" s="78">
        <f>'BIL'!K26</f>
        <v>0</v>
      </c>
      <c r="D9" s="78">
        <v>0</v>
      </c>
      <c r="E9" s="78">
        <v>0</v>
      </c>
      <c r="F9" s="79">
        <f>A9/100*B9+A9/50*C9</f>
        <v>0</v>
      </c>
      <c r="G9" t="s" s="80">
        <v>59</v>
      </c>
      <c r="H9" s="36"/>
      <c r="I9" t="s" s="80">
        <v>60</v>
      </c>
      <c r="J9" s="82">
        <f>ABS(B9-ROUND(B9,0))+ABS(C9-ROUND(C9,0))</f>
        <v>0</v>
      </c>
    </row>
    <row r="10" ht="13.65" customHeight="1">
      <c r="A10" s="77">
        <f>'BIL'!I27</f>
        <v>9</v>
      </c>
      <c r="B10" s="78">
        <f>'BIL'!J27</f>
        <v>0</v>
      </c>
      <c r="C10" s="78">
        <f>'BIL'!K27</f>
        <v>0</v>
      </c>
      <c r="D10" s="78">
        <v>0</v>
      </c>
      <c r="E10" s="78">
        <v>0</v>
      </c>
      <c r="F10" s="79">
        <f>A10/100*B10+A10/50*C10</f>
        <v>0</v>
      </c>
      <c r="G10" t="s" s="80">
        <v>61</v>
      </c>
      <c r="H10" s="36"/>
      <c r="I10" t="s" s="80">
        <v>62</v>
      </c>
      <c r="J10" s="82">
        <f>ABS(B10-ROUND(B10,0))+ABS(C10-ROUND(C10,0))</f>
        <v>0</v>
      </c>
    </row>
    <row r="11" ht="13.65" customHeight="1">
      <c r="A11" s="77">
        <f>'BIL'!I28</f>
        <v>10</v>
      </c>
      <c r="B11" s="78">
        <f>'BIL'!J28</f>
        <v>0</v>
      </c>
      <c r="C11" s="78">
        <f>'BIL'!K28</f>
        <v>0</v>
      </c>
      <c r="D11" s="78">
        <v>0</v>
      </c>
      <c r="E11" s="78">
        <v>0</v>
      </c>
      <c r="F11" s="79">
        <f>A11/100*B11+A11/50*C11</f>
        <v>0</v>
      </c>
      <c r="G11" t="s" s="80">
        <v>63</v>
      </c>
      <c r="H11" s="36"/>
      <c r="I11" t="s" s="80">
        <v>64</v>
      </c>
      <c r="J11" s="82">
        <f>ABS(B11-ROUND(B11,0))+ABS(C11-ROUND(C11,0))</f>
        <v>0</v>
      </c>
    </row>
    <row r="12" ht="13.65" customHeight="1">
      <c r="A12" s="77">
        <f>'BIL'!I29</f>
        <v>11</v>
      </c>
      <c r="B12" s="78">
        <f>'BIL'!J29</f>
        <v>0</v>
      </c>
      <c r="C12" s="78">
        <f>'BIL'!K29</f>
        <v>0</v>
      </c>
      <c r="D12" s="78">
        <v>0</v>
      </c>
      <c r="E12" s="78">
        <v>0</v>
      </c>
      <c r="F12" s="79">
        <f>A12/100*B12+A12/50*C12</f>
        <v>0</v>
      </c>
      <c r="G12" t="s" s="80">
        <v>63</v>
      </c>
      <c r="H12" s="36"/>
      <c r="I12" t="s" s="80">
        <v>65</v>
      </c>
      <c r="J12" s="82">
        <f>ABS(B12-ROUND(B12,0))+ABS(C12-ROUND(C12,0))</f>
        <v>0</v>
      </c>
    </row>
    <row r="13" ht="13.65" customHeight="1">
      <c r="A13" s="77">
        <f>'BIL'!I30</f>
        <v>12</v>
      </c>
      <c r="B13" s="78">
        <f>'BIL'!J30</f>
        <v>0</v>
      </c>
      <c r="C13" s="78">
        <f>'BIL'!K30</f>
        <v>0</v>
      </c>
      <c r="D13" s="78">
        <v>0</v>
      </c>
      <c r="E13" s="78">
        <v>0</v>
      </c>
      <c r="F13" s="79">
        <f>A13/100*B13+A13/50*C13</f>
        <v>0</v>
      </c>
      <c r="G13" t="s" s="80">
        <v>63</v>
      </c>
      <c r="H13" s="36"/>
      <c r="I13" t="s" s="80">
        <v>66</v>
      </c>
      <c r="J13" s="82">
        <f>ABS(B13-ROUND(B13,0))+ABS(C13-ROUND(C13,0))</f>
        <v>0</v>
      </c>
    </row>
    <row r="14" ht="13.65" customHeight="1">
      <c r="A14" s="77">
        <f>'BIL'!I31</f>
        <v>13</v>
      </c>
      <c r="B14" s="78">
        <f>'BIL'!J31</f>
        <v>0</v>
      </c>
      <c r="C14" s="78">
        <f>'BIL'!K31</f>
        <v>0</v>
      </c>
      <c r="D14" s="78">
        <v>0</v>
      </c>
      <c r="E14" s="78">
        <v>0</v>
      </c>
      <c r="F14" s="79">
        <f>A14/100*B14+A14/50*C14</f>
        <v>0</v>
      </c>
      <c r="G14" t="s" s="80">
        <v>63</v>
      </c>
      <c r="H14" s="36"/>
      <c r="I14" t="s" s="80">
        <v>67</v>
      </c>
      <c r="J14" s="82">
        <f>ABS(B14-ROUND(B14,0))+ABS(C14-ROUND(C14,0))</f>
        <v>0</v>
      </c>
    </row>
    <row r="15" ht="13.65" customHeight="1">
      <c r="A15" s="77">
        <f>'BIL'!I32</f>
        <v>14</v>
      </c>
      <c r="B15" s="78">
        <f>'BIL'!J32</f>
        <v>0</v>
      </c>
      <c r="C15" s="78">
        <f>'BIL'!K32</f>
        <v>0</v>
      </c>
      <c r="D15" s="78">
        <v>0</v>
      </c>
      <c r="E15" s="78">
        <v>0</v>
      </c>
      <c r="F15" s="79">
        <f>A15/100*B15+A15/50*C15</f>
        <v>0</v>
      </c>
      <c r="G15" t="s" s="80">
        <v>63</v>
      </c>
      <c r="H15" s="36"/>
      <c r="I15" t="s" s="80">
        <v>68</v>
      </c>
      <c r="J15" s="82">
        <f>ABS(B15-ROUND(B15,0))+ABS(C15-ROUND(C15,0))</f>
        <v>0</v>
      </c>
    </row>
    <row r="16" ht="13.65" customHeight="1">
      <c r="A16" s="77">
        <f>'BIL'!I33</f>
        <v>15</v>
      </c>
      <c r="B16" s="78">
        <f>'BIL'!J33</f>
        <v>0</v>
      </c>
      <c r="C16" s="78">
        <f>'BIL'!K33</f>
        <v>0</v>
      </c>
      <c r="D16" s="78">
        <v>0</v>
      </c>
      <c r="E16" s="78">
        <v>0</v>
      </c>
      <c r="F16" s="79">
        <f>A16/100*B16+A16/50*C16</f>
        <v>0</v>
      </c>
      <c r="G16" t="s" s="80">
        <v>63</v>
      </c>
      <c r="H16" s="36"/>
      <c r="I16" t="s" s="80">
        <v>69</v>
      </c>
      <c r="J16" s="82">
        <f>ABS(B16-ROUND(B16,0))+ABS(C16-ROUND(C16,0))</f>
        <v>0</v>
      </c>
    </row>
    <row r="17" ht="13.65" customHeight="1">
      <c r="A17" s="77">
        <f>'BIL'!I34</f>
        <v>16</v>
      </c>
      <c r="B17" s="78">
        <f>'BIL'!J34</f>
        <v>0</v>
      </c>
      <c r="C17" s="78">
        <f>'BIL'!K34</f>
        <v>0</v>
      </c>
      <c r="D17" s="78">
        <v>0</v>
      </c>
      <c r="E17" s="78">
        <v>0</v>
      </c>
      <c r="F17" s="79">
        <f>A17/100*B17+A17/50*C17</f>
        <v>0</v>
      </c>
      <c r="G17" t="s" s="80">
        <v>63</v>
      </c>
      <c r="H17" s="36"/>
      <c r="I17" t="s" s="80">
        <v>70</v>
      </c>
      <c r="J17" s="82">
        <f>ABS(B17-ROUND(B17,0))+ABS(C17-ROUND(C17,0))</f>
        <v>0</v>
      </c>
    </row>
    <row r="18" ht="13.65" customHeight="1">
      <c r="A18" s="77">
        <f>'BIL'!I35</f>
        <v>17</v>
      </c>
      <c r="B18" s="78">
        <f>'BIL'!J35</f>
        <v>0</v>
      </c>
      <c r="C18" s="78">
        <f>'BIL'!K35</f>
        <v>0</v>
      </c>
      <c r="D18" s="78">
        <v>0</v>
      </c>
      <c r="E18" s="78">
        <v>0</v>
      </c>
      <c r="F18" s="79">
        <f>A18/100*B18+A18/50*C18</f>
        <v>0</v>
      </c>
      <c r="G18" t="s" s="80">
        <f>IF(ISERROR('RefStr'!D39),"-",UPPER(TRIM('RefStr'!D39)))</f>
        <v>71</v>
      </c>
      <c r="H18" s="36"/>
      <c r="I18" t="s" s="80">
        <v>72</v>
      </c>
      <c r="J18" s="82">
        <f>ABS(B18-ROUND(B18,0))+ABS(C18-ROUND(C18,0))</f>
        <v>0</v>
      </c>
    </row>
    <row r="19" ht="13.65" customHeight="1">
      <c r="A19" s="77">
        <f>'BIL'!I36</f>
        <v>18</v>
      </c>
      <c r="B19" s="78">
        <f>'BIL'!J36</f>
        <v>3508</v>
      </c>
      <c r="C19" s="78">
        <f>'BIL'!K36</f>
        <v>0</v>
      </c>
      <c r="D19" s="78">
        <v>0</v>
      </c>
      <c r="E19" s="78">
        <v>0</v>
      </c>
      <c r="F19" s="79">
        <f>A19/100*B19+A19/50*C19</f>
        <v>631.4400000000001</v>
      </c>
      <c r="G19" s="36"/>
      <c r="H19" s="36"/>
      <c r="I19" t="s" s="80">
        <v>73</v>
      </c>
      <c r="J19" s="82">
        <f>ABS(B19-ROUND(B19,0))+ABS(C19-ROUND(C19,0))</f>
        <v>0</v>
      </c>
    </row>
    <row r="20" ht="13.65" customHeight="1">
      <c r="A20" s="77">
        <f>'BIL'!I37</f>
        <v>19</v>
      </c>
      <c r="B20" s="78">
        <f>'BIL'!J37</f>
        <v>0</v>
      </c>
      <c r="C20" s="78">
        <f>'BIL'!K37</f>
        <v>0</v>
      </c>
      <c r="D20" s="78">
        <v>0</v>
      </c>
      <c r="E20" s="78">
        <v>0</v>
      </c>
      <c r="F20" s="79">
        <f>A20/100*B20+A20/50*C20</f>
        <v>0</v>
      </c>
      <c r="G20" t="s" s="80">
        <f>IF(ISERROR('RefStr'!D43),"-",UPPER(TRIM('RefStr'!D43)))</f>
        <v>74</v>
      </c>
      <c r="H20" s="36"/>
      <c r="I20" t="s" s="80">
        <v>75</v>
      </c>
      <c r="J20" s="82">
        <f>ABS(B20-ROUND(B20,0))+ABS(C20-ROUND(C20,0))</f>
        <v>0</v>
      </c>
    </row>
    <row r="21" ht="13.65" customHeight="1">
      <c r="A21" s="77">
        <f>'BIL'!I38</f>
        <v>20</v>
      </c>
      <c r="B21" s="78">
        <f>'BIL'!J38</f>
        <v>0</v>
      </c>
      <c r="C21" s="78">
        <f>'BIL'!K38</f>
        <v>0</v>
      </c>
      <c r="D21" s="78">
        <v>0</v>
      </c>
      <c r="E21" s="78">
        <v>0</v>
      </c>
      <c r="F21" s="79">
        <f>A21/100*B21+A21/50*C21</f>
        <v>0</v>
      </c>
      <c r="G21" t="s" s="80">
        <f>IF(ISERROR('RefStr'!D45),"-",UPPER(TRIM('RefStr'!D45)))</f>
        <v>76</v>
      </c>
      <c r="H21" s="36"/>
      <c r="I21" t="s" s="80">
        <v>77</v>
      </c>
      <c r="J21" s="82">
        <f>ABS(B21-ROUND(B21,0))+ABS(C21-ROUND(C21,0))</f>
        <v>0</v>
      </c>
    </row>
    <row r="22" ht="13.65" customHeight="1">
      <c r="A22" s="77">
        <f>'BIL'!I39</f>
        <v>21</v>
      </c>
      <c r="B22" s="78">
        <f>'BIL'!J39</f>
        <v>0</v>
      </c>
      <c r="C22" s="78">
        <f>'BIL'!K39</f>
        <v>0</v>
      </c>
      <c r="D22" s="78">
        <v>0</v>
      </c>
      <c r="E22" s="78">
        <v>0</v>
      </c>
      <c r="F22" s="79">
        <f>A22/100*B22+A22/50*C22</f>
        <v>0</v>
      </c>
      <c r="G22" t="s" s="80">
        <f>IF(ISERROR('RefStr'!D47),"-",UPPER(TRIM('RefStr'!D47)))</f>
        <v>76</v>
      </c>
      <c r="H22" s="36"/>
      <c r="I22" t="s" s="80">
        <v>78</v>
      </c>
      <c r="J22" s="82">
        <f>ABS(B22-ROUND(B22,0))+ABS(C22-ROUND(C22,0))</f>
        <v>0</v>
      </c>
    </row>
    <row r="23" ht="13.65" customHeight="1">
      <c r="A23" s="77">
        <f>'BIL'!I40</f>
        <v>22</v>
      </c>
      <c r="B23" s="78">
        <f>'BIL'!J40</f>
        <v>0</v>
      </c>
      <c r="C23" s="78">
        <f>'BIL'!K40</f>
        <v>0</v>
      </c>
      <c r="D23" s="78">
        <v>0</v>
      </c>
      <c r="E23" s="78">
        <v>0</v>
      </c>
      <c r="F23" s="79">
        <f>A23/100*B23+A23/50*C23</f>
        <v>0</v>
      </c>
      <c r="G23" t="s" s="80">
        <f>IF(ISERROR('RefStr'!D49),"-",LOWER(TRIM('RefStr'!D49)))</f>
        <v>79</v>
      </c>
      <c r="H23" s="36"/>
      <c r="I23" t="s" s="80">
        <v>80</v>
      </c>
      <c r="J23" s="82">
        <f>ABS(B23-ROUND(B23,0))+ABS(C23-ROUND(C23,0))</f>
        <v>0</v>
      </c>
    </row>
    <row r="24" ht="13.65" customHeight="1">
      <c r="A24" s="77">
        <f>'BIL'!I41</f>
        <v>23</v>
      </c>
      <c r="B24" s="78">
        <f>'BIL'!J41</f>
        <v>8420</v>
      </c>
      <c r="C24" s="78">
        <f>'BIL'!K41</f>
        <v>8420</v>
      </c>
      <c r="D24" s="78">
        <v>0</v>
      </c>
      <c r="E24" s="78">
        <v>0</v>
      </c>
      <c r="F24" s="79">
        <f>A24/100*B24+A24/50*C24</f>
        <v>5809.8</v>
      </c>
      <c r="G24" s="36"/>
      <c r="H24" s="36"/>
      <c r="I24" t="s" s="80">
        <v>81</v>
      </c>
      <c r="J24" s="82">
        <f>ABS(B24-ROUND(B24,0))+ABS(C24-ROUND(C24,0))</f>
        <v>0</v>
      </c>
    </row>
    <row r="25" ht="13.65" customHeight="1">
      <c r="A25" s="77">
        <f>'BIL'!I42</f>
        <v>24</v>
      </c>
      <c r="B25" s="78">
        <f>'BIL'!J42</f>
        <v>8420</v>
      </c>
      <c r="C25" s="78">
        <f>'BIL'!K42</f>
        <v>8420</v>
      </c>
      <c r="D25" s="78">
        <v>0</v>
      </c>
      <c r="E25" s="78">
        <v>0</v>
      </c>
      <c r="F25" s="79">
        <f>A25/100*B25+A25/50*C25</f>
        <v>6062.4</v>
      </c>
      <c r="G25" s="36"/>
      <c r="H25" s="36"/>
      <c r="I25" t="s" s="80">
        <v>82</v>
      </c>
      <c r="J25" s="82">
        <f>ABS(B25-ROUND(B25,0))+ABS(C25-ROUND(C25,0))</f>
        <v>0</v>
      </c>
    </row>
    <row r="26" ht="13.65" customHeight="1">
      <c r="A26" s="77">
        <f>'BIL'!I43</f>
        <v>25</v>
      </c>
      <c r="B26" s="78">
        <f>'BIL'!J43</f>
        <v>0</v>
      </c>
      <c r="C26" s="78">
        <f>'BIL'!K43</f>
        <v>0</v>
      </c>
      <c r="D26" s="78">
        <v>0</v>
      </c>
      <c r="E26" s="78">
        <v>0</v>
      </c>
      <c r="F26" s="79">
        <f>A26/100*B26+A26/50*C26</f>
        <v>0</v>
      </c>
      <c r="G26" t="s" s="80">
        <f>MID(TRIM('RefStr'!J15),1,4)</f>
        <v>83</v>
      </c>
      <c r="H26" s="36"/>
      <c r="I26" t="s" s="80">
        <v>84</v>
      </c>
      <c r="J26" s="82">
        <f>ABS(B26-ROUND(B26,0))+ABS(C26-ROUND(C26,0))</f>
        <v>0</v>
      </c>
    </row>
    <row r="27" ht="13.65" customHeight="1">
      <c r="A27" s="77">
        <f>'BIL'!I44</f>
        <v>26</v>
      </c>
      <c r="B27" s="78">
        <f>'BIL'!J44</f>
        <v>0</v>
      </c>
      <c r="C27" s="78">
        <f>'BIL'!K44</f>
        <v>0</v>
      </c>
      <c r="D27" s="78">
        <v>0</v>
      </c>
      <c r="E27" s="78">
        <v>0</v>
      </c>
      <c r="F27" s="79">
        <f>A27/100*B27+A27/50*C27</f>
        <v>0</v>
      </c>
      <c r="G27" s="83">
        <f>SUM(F2:F374)</f>
        <v>14438628.35</v>
      </c>
      <c r="H27" s="36"/>
      <c r="I27" t="s" s="80">
        <v>85</v>
      </c>
      <c r="J27" s="82">
        <f>ABS(B27-ROUND(B27,0))+ABS(C27-ROUND(C27,0))</f>
        <v>0</v>
      </c>
    </row>
    <row r="28" ht="13.65" customHeight="1">
      <c r="A28" s="77">
        <f>'BIL'!I45</f>
        <v>27</v>
      </c>
      <c r="B28" s="78">
        <f>'BIL'!J45</f>
        <v>0</v>
      </c>
      <c r="C28" s="78">
        <f>'BIL'!K45</f>
        <v>0</v>
      </c>
      <c r="D28" s="78">
        <v>0</v>
      </c>
      <c r="E28" s="78">
        <v>0</v>
      </c>
      <c r="F28" s="79">
        <f>A28/100*B28+A28/50*C28</f>
        <v>0</v>
      </c>
      <c r="G28" t="s" s="80">
        <v>63</v>
      </c>
      <c r="H28" s="36"/>
      <c r="I28" t="s" s="80">
        <v>86</v>
      </c>
      <c r="J28" s="82">
        <f>ABS(B28-ROUND(B28,0))+ABS(C28-ROUND(C28,0))</f>
        <v>0</v>
      </c>
    </row>
    <row r="29" ht="13.65" customHeight="1">
      <c r="A29" s="77">
        <f>'BIL'!I46</f>
        <v>28</v>
      </c>
      <c r="B29" s="78">
        <f>'BIL'!J46</f>
        <v>0</v>
      </c>
      <c r="C29" s="78">
        <f>'BIL'!K46</f>
        <v>0</v>
      </c>
      <c r="D29" s="78">
        <v>0</v>
      </c>
      <c r="E29" s="78">
        <v>0</v>
      </c>
      <c r="F29" s="79">
        <f>A29/100*B29+A29/50*C29</f>
        <v>0</v>
      </c>
      <c r="G29" t="s" s="80">
        <f>MID(TRIM('RefStr'!J15),6,2)</f>
        <v>87</v>
      </c>
      <c r="H29" s="36"/>
      <c r="I29" t="s" s="80">
        <v>88</v>
      </c>
      <c r="J29" s="82">
        <f>ABS(B29-ROUND(B29,0))+ABS(C29-ROUND(C29,0))</f>
        <v>0</v>
      </c>
    </row>
    <row r="30" ht="13.65" customHeight="1">
      <c r="A30" s="77">
        <f>'BIL'!I47</f>
        <v>29</v>
      </c>
      <c r="B30" s="78">
        <f>'BIL'!J47</f>
        <v>0</v>
      </c>
      <c r="C30" s="78">
        <f>'BIL'!K47</f>
        <v>0</v>
      </c>
      <c r="D30" s="78">
        <v>0</v>
      </c>
      <c r="E30" s="78">
        <v>0</v>
      </c>
      <c r="F30" s="79">
        <f>A30/100*B30+A30/50*C30</f>
        <v>0</v>
      </c>
      <c r="G30" s="84">
        <f>'PraviPod707'!G30</f>
        <v>600</v>
      </c>
      <c r="H30" s="36"/>
      <c r="I30" t="s" s="80">
        <v>89</v>
      </c>
      <c r="J30" s="82">
        <f>ABS(B30-ROUND(B30,0))+ABS(C30-ROUND(C30,0))</f>
        <v>0</v>
      </c>
    </row>
    <row r="31" ht="13.65" customHeight="1">
      <c r="A31" s="77">
        <f>'BIL'!I48</f>
        <v>30</v>
      </c>
      <c r="B31" s="78">
        <f>'BIL'!J48</f>
        <v>0</v>
      </c>
      <c r="C31" s="78">
        <f>'BIL'!K48</f>
        <v>0</v>
      </c>
      <c r="D31" s="78">
        <v>0</v>
      </c>
      <c r="E31" s="78">
        <v>0</v>
      </c>
      <c r="F31" s="79">
        <f>A31/100*B31+A31/50*C31</f>
        <v>0</v>
      </c>
      <c r="G31" s="84">
        <v>708</v>
      </c>
      <c r="H31" s="36"/>
      <c r="I31" t="s" s="80">
        <v>90</v>
      </c>
      <c r="J31" s="82">
        <f>ABS(B31-ROUND(B31,0))+ABS(C31-ROUND(C31,0))</f>
        <v>0</v>
      </c>
    </row>
    <row r="32" ht="13.65" customHeight="1">
      <c r="A32" s="77">
        <f>'BIL'!I49</f>
        <v>31</v>
      </c>
      <c r="B32" s="78">
        <f>'BIL'!J49</f>
        <v>0</v>
      </c>
      <c r="C32" s="78">
        <f>'BIL'!K49</f>
        <v>0</v>
      </c>
      <c r="D32" s="78">
        <v>0</v>
      </c>
      <c r="E32" s="78">
        <v>0</v>
      </c>
      <c r="F32" s="79">
        <f>A32/100*B32+A32/50*C32</f>
        <v>0</v>
      </c>
      <c r="G32" s="84">
        <v>0</v>
      </c>
      <c r="H32" s="36"/>
      <c r="I32" t="s" s="80">
        <v>91</v>
      </c>
      <c r="J32" s="82">
        <f>ABS(B32-ROUND(B32,0))+ABS(C32-ROUND(C32,0))</f>
        <v>0</v>
      </c>
    </row>
    <row r="33" ht="13.65" customHeight="1">
      <c r="A33" s="77">
        <f>'BIL'!I50</f>
        <v>32</v>
      </c>
      <c r="B33" s="78">
        <f>'BIL'!J50</f>
        <v>0</v>
      </c>
      <c r="C33" s="78">
        <f>'BIL'!K50</f>
        <v>0</v>
      </c>
      <c r="D33" s="78">
        <v>0</v>
      </c>
      <c r="E33" s="78">
        <v>0</v>
      </c>
      <c r="F33" s="79">
        <f>A33/100*B33+A33/50*C33</f>
        <v>0</v>
      </c>
      <c r="G33" s="84">
        <v>0</v>
      </c>
      <c r="H33" s="36"/>
      <c r="I33" t="s" s="80">
        <v>92</v>
      </c>
      <c r="J33" s="82">
        <f>ABS(B33-ROUND(B33,0))+ABS(C33-ROUND(C33,0))</f>
        <v>0</v>
      </c>
    </row>
    <row r="34" ht="13.65" customHeight="1">
      <c r="A34" s="77">
        <f>'BIL'!I51</f>
        <v>33</v>
      </c>
      <c r="B34" s="78">
        <f>'BIL'!J51</f>
        <v>0</v>
      </c>
      <c r="C34" s="78">
        <f>'BIL'!K51</f>
        <v>0</v>
      </c>
      <c r="D34" s="78">
        <v>0</v>
      </c>
      <c r="E34" s="78">
        <v>0</v>
      </c>
      <c r="F34" s="79">
        <f>A34/100*B34+A34/50*C34</f>
        <v>0</v>
      </c>
      <c r="G34" s="84">
        <v>0</v>
      </c>
      <c r="H34" s="36"/>
      <c r="I34" t="s" s="80">
        <v>93</v>
      </c>
      <c r="J34" s="82">
        <f>ABS(B34-ROUND(B34,0))+ABS(C34-ROUND(C34,0))</f>
        <v>0</v>
      </c>
    </row>
    <row r="35" ht="13.65" customHeight="1">
      <c r="A35" s="77">
        <f>'BIL'!I52</f>
        <v>34</v>
      </c>
      <c r="B35" s="78">
        <f>'BIL'!J52</f>
        <v>0</v>
      </c>
      <c r="C35" s="78">
        <f>'BIL'!K52</f>
        <v>0</v>
      </c>
      <c r="D35" s="78">
        <v>0</v>
      </c>
      <c r="E35" s="78">
        <v>0</v>
      </c>
      <c r="F35" s="79">
        <f>A35/100*B35+A35/50*C35</f>
        <v>0</v>
      </c>
      <c r="G35" s="84">
        <v>0</v>
      </c>
      <c r="H35" s="36"/>
      <c r="I35" t="s" s="80">
        <v>94</v>
      </c>
      <c r="J35" s="82">
        <f>ABS(B35-ROUND(B35,0))+ABS(C35-ROUND(C35,0))</f>
        <v>0</v>
      </c>
    </row>
    <row r="36" ht="13.65" customHeight="1">
      <c r="A36" s="77">
        <f>'BIL'!I53</f>
        <v>35</v>
      </c>
      <c r="B36" s="78">
        <f>'BIL'!J53</f>
        <v>0</v>
      </c>
      <c r="C36" s="78">
        <f>'BIL'!K53</f>
        <v>0</v>
      </c>
      <c r="D36" s="78">
        <v>0</v>
      </c>
      <c r="E36" s="78">
        <v>0</v>
      </c>
      <c r="F36" s="79">
        <f>A36/100*B36+A36/50*C36</f>
        <v>0</v>
      </c>
      <c r="G36" s="84">
        <v>0</v>
      </c>
      <c r="H36" s="36"/>
      <c r="I36" t="s" s="80">
        <v>95</v>
      </c>
      <c r="J36" s="82">
        <f>ABS(B36-ROUND(B36,0))+ABS(C36-ROUND(C36,0))</f>
        <v>0</v>
      </c>
    </row>
    <row r="37" ht="13.65" customHeight="1">
      <c r="A37" s="77">
        <f>'BIL'!I54</f>
        <v>36</v>
      </c>
      <c r="B37" s="78">
        <f>'BIL'!J54</f>
        <v>0</v>
      </c>
      <c r="C37" s="78">
        <f>'BIL'!K54</f>
        <v>0</v>
      </c>
      <c r="D37" s="78">
        <v>0</v>
      </c>
      <c r="E37" s="78">
        <v>0</v>
      </c>
      <c r="F37" s="79">
        <f>A37/100*B37+A37/50*C37</f>
        <v>0</v>
      </c>
      <c r="G37" s="78">
        <f>SUM(J2:J358)</f>
        <v>0</v>
      </c>
      <c r="H37" s="36"/>
      <c r="I37" t="s" s="80">
        <v>96</v>
      </c>
      <c r="J37" s="82">
        <f>ABS(B37-ROUND(B37,0))+ABS(C37-ROUND(C37,0))</f>
        <v>0</v>
      </c>
    </row>
    <row r="38" ht="13.65" customHeight="1">
      <c r="A38" s="77">
        <f>'BIL'!I55</f>
        <v>37</v>
      </c>
      <c r="B38" s="78">
        <f>'BIL'!J55</f>
        <v>0</v>
      </c>
      <c r="C38" s="78">
        <f>'BIL'!K55</f>
        <v>0</v>
      </c>
      <c r="D38" s="78">
        <v>0</v>
      </c>
      <c r="E38" s="78">
        <v>0</v>
      </c>
      <c r="F38" s="79">
        <f>A38/100*B38+A38/50*C38</f>
        <v>0</v>
      </c>
      <c r="G38" t="s" s="80">
        <v>97</v>
      </c>
      <c r="H38" s="36"/>
      <c r="I38" t="s" s="80">
        <v>98</v>
      </c>
      <c r="J38" s="82">
        <f>ABS(B38-ROUND(B38,0))+ABS(C38-ROUND(C38,0))</f>
        <v>0</v>
      </c>
    </row>
    <row r="39" ht="13.65" customHeight="1">
      <c r="A39" s="77">
        <f>'BIL'!I56</f>
        <v>38</v>
      </c>
      <c r="B39" s="78">
        <f>'BIL'!J56</f>
        <v>0</v>
      </c>
      <c r="C39" s="78">
        <f>'BIL'!K56</f>
        <v>0</v>
      </c>
      <c r="D39" s="78">
        <v>0</v>
      </c>
      <c r="E39" s="78">
        <v>0</v>
      </c>
      <c r="F39" s="79">
        <f>A39/100*B39+A39/50*C39</f>
        <v>0</v>
      </c>
      <c r="G39" t="s" s="80">
        <v>99</v>
      </c>
      <c r="H39" s="36"/>
      <c r="I39" t="s" s="80">
        <v>100</v>
      </c>
      <c r="J39" s="82">
        <f>ABS(B39-ROUND(B39,0))+ABS(C39-ROUND(C39,0))</f>
        <v>0</v>
      </c>
    </row>
    <row r="40" ht="13.65" customHeight="1">
      <c r="A40" s="77">
        <f>'BIL'!I57</f>
        <v>39</v>
      </c>
      <c r="B40" s="78">
        <f>'BIL'!J57</f>
        <v>0</v>
      </c>
      <c r="C40" s="78">
        <f>'BIL'!K57</f>
        <v>0</v>
      </c>
      <c r="D40" s="78">
        <v>0</v>
      </c>
      <c r="E40" s="78">
        <v>0</v>
      </c>
      <c r="F40" s="79">
        <f>A40/100*B40+A40/50*C40</f>
        <v>0</v>
      </c>
      <c r="G40" t="s" s="80">
        <f>'RefStr'!J19</f>
        <v>101</v>
      </c>
      <c r="H40" s="36"/>
      <c r="I40" t="s" s="80">
        <v>102</v>
      </c>
      <c r="J40" s="82">
        <f>ABS(B40-ROUND(B40,0))+ABS(C40-ROUND(C40,0))</f>
        <v>0</v>
      </c>
    </row>
    <row r="41" ht="13.65" customHeight="1">
      <c r="A41" s="77">
        <f>'BIL'!I58</f>
        <v>40</v>
      </c>
      <c r="B41" s="78">
        <f>'BIL'!J58</f>
        <v>0</v>
      </c>
      <c r="C41" s="78">
        <f>'BIL'!K58</f>
        <v>0</v>
      </c>
      <c r="D41" s="78">
        <v>0</v>
      </c>
      <c r="E41" s="78">
        <v>0</v>
      </c>
      <c r="F41" s="79">
        <f>A41/100*B41+A41/50*C41</f>
        <v>0</v>
      </c>
      <c r="G41" t="s" s="80">
        <v>103</v>
      </c>
      <c r="H41" s="36"/>
      <c r="I41" t="s" s="80">
        <v>104</v>
      </c>
      <c r="J41" s="82">
        <f>ABS(B41-ROUND(B41,0))+ABS(C41-ROUND(C41,0))</f>
        <v>0</v>
      </c>
    </row>
    <row r="42" ht="13.65" customHeight="1">
      <c r="A42" s="77">
        <f>'BIL'!I59</f>
        <v>41</v>
      </c>
      <c r="B42" s="78">
        <f>'BIL'!J59</f>
        <v>0</v>
      </c>
      <c r="C42" s="78">
        <f>'BIL'!K59</f>
        <v>0</v>
      </c>
      <c r="D42" s="78">
        <v>0</v>
      </c>
      <c r="E42" s="78">
        <v>0</v>
      </c>
      <c r="F42" s="79">
        <f>A42/100*B42+A42/50*C42</f>
        <v>0</v>
      </c>
      <c r="G42" t="s" s="80">
        <v>105</v>
      </c>
      <c r="H42" s="36"/>
      <c r="I42" t="s" s="80">
        <v>106</v>
      </c>
      <c r="J42" s="82">
        <f>ABS(B42-ROUND(B42,0))+ABS(C42-ROUND(C42,0))</f>
        <v>0</v>
      </c>
    </row>
    <row r="43" ht="13.65" customHeight="1">
      <c r="A43" s="77">
        <f>'BIL'!I60</f>
        <v>42</v>
      </c>
      <c r="B43" s="78">
        <f>'BIL'!J60</f>
        <v>0</v>
      </c>
      <c r="C43" s="78">
        <f>'BIL'!K60</f>
        <v>0</v>
      </c>
      <c r="D43" s="78">
        <v>0</v>
      </c>
      <c r="E43" s="78">
        <v>0</v>
      </c>
      <c r="F43" s="79">
        <f>A43/100*B43+A43/50*C43</f>
        <v>0</v>
      </c>
      <c r="G43" s="83">
        <f>IF('RefStr'!N1=707,'PraviPod707'!G27+'PraviPod709'!G27+'PraviPod710'!G27+SUM(F2:F203),SUM(G27)+'PraviPod709'!G27+'PraviPod710'!G27)</f>
        <v>14438628.35</v>
      </c>
      <c r="H43" s="36"/>
      <c r="I43" t="s" s="80">
        <v>107</v>
      </c>
      <c r="J43" s="82">
        <f>ABS(B43-ROUND(B43,0))+ABS(C43-ROUND(C43,0))</f>
        <v>0</v>
      </c>
    </row>
    <row r="44" ht="13.65" customHeight="1">
      <c r="A44" s="77">
        <f>'BIL'!I61</f>
        <v>43</v>
      </c>
      <c r="B44" s="78">
        <f>'BIL'!J61</f>
        <v>0</v>
      </c>
      <c r="C44" s="78">
        <f>'BIL'!K61</f>
        <v>0</v>
      </c>
      <c r="D44" s="78">
        <v>0</v>
      </c>
      <c r="E44" s="78">
        <v>0</v>
      </c>
      <c r="F44" s="79">
        <f>A44/100*B44+A44/50*C44</f>
        <v>0</v>
      </c>
      <c r="G44" s="36"/>
      <c r="H44" s="36"/>
      <c r="I44" s="36"/>
      <c r="J44" s="82">
        <f>ABS(B44-ROUND(B44,0))+ABS(C44-ROUND(C44,0))</f>
        <v>0</v>
      </c>
    </row>
    <row r="45" ht="13.65" customHeight="1">
      <c r="A45" s="77">
        <f>'BIL'!I62</f>
        <v>44</v>
      </c>
      <c r="B45" s="78">
        <f>'BIL'!J62</f>
        <v>0</v>
      </c>
      <c r="C45" s="78">
        <f>'BIL'!K62</f>
        <v>0</v>
      </c>
      <c r="D45" s="78">
        <v>0</v>
      </c>
      <c r="E45" s="78">
        <v>0</v>
      </c>
      <c r="F45" s="79">
        <f>A45/100*B45+A45/50*C45</f>
        <v>0</v>
      </c>
      <c r="G45" s="36"/>
      <c r="H45" s="36"/>
      <c r="I45" s="36"/>
      <c r="J45" s="82">
        <f>ABS(B45-ROUND(B45,0))+ABS(C45-ROUND(C45,0))</f>
        <v>0</v>
      </c>
    </row>
    <row r="46" ht="13.65" customHeight="1">
      <c r="A46" s="77">
        <f>'BIL'!I63</f>
        <v>45</v>
      </c>
      <c r="B46" s="78">
        <f>'BIL'!J63</f>
        <v>0</v>
      </c>
      <c r="C46" s="78">
        <f>'BIL'!K63</f>
        <v>0</v>
      </c>
      <c r="D46" s="78">
        <v>0</v>
      </c>
      <c r="E46" s="78">
        <v>0</v>
      </c>
      <c r="F46" s="79">
        <f>A46/100*B46+A46/50*C46</f>
        <v>0</v>
      </c>
      <c r="G46" s="36"/>
      <c r="H46" s="36"/>
      <c r="I46" s="36"/>
      <c r="J46" s="82">
        <f>ABS(B46-ROUND(B46,0))+ABS(C46-ROUND(C46,0))</f>
        <v>0</v>
      </c>
    </row>
    <row r="47" ht="13.65" customHeight="1">
      <c r="A47" s="77">
        <f>'BIL'!I64</f>
        <v>46</v>
      </c>
      <c r="B47" s="78">
        <f>'BIL'!J64</f>
        <v>4912</v>
      </c>
      <c r="C47" s="78">
        <f>'BIL'!K64</f>
        <v>8420</v>
      </c>
      <c r="D47" s="78">
        <v>0</v>
      </c>
      <c r="E47" s="78">
        <v>0</v>
      </c>
      <c r="F47" s="79">
        <f>A47/100*B47+A47/50*C47</f>
        <v>10005.92</v>
      </c>
      <c r="G47" s="36"/>
      <c r="H47" s="36"/>
      <c r="I47" s="36"/>
      <c r="J47" s="82">
        <f>ABS(B47-ROUND(B47,0))+ABS(C47-ROUND(C47,0))</f>
        <v>0</v>
      </c>
    </row>
    <row r="48" ht="13.65" customHeight="1">
      <c r="A48" s="77">
        <f>'BIL'!I65</f>
        <v>47</v>
      </c>
      <c r="B48" s="78">
        <f>'BIL'!J65</f>
        <v>0</v>
      </c>
      <c r="C48" s="78">
        <f>'BIL'!K65</f>
        <v>0</v>
      </c>
      <c r="D48" s="78">
        <v>0</v>
      </c>
      <c r="E48" s="78">
        <v>0</v>
      </c>
      <c r="F48" s="79">
        <f>A48/100*B48+A48/50*C48</f>
        <v>0</v>
      </c>
      <c r="G48" s="36"/>
      <c r="H48" s="36"/>
      <c r="I48" s="36"/>
      <c r="J48" s="82">
        <f>ABS(B48-ROUND(B48,0))+ABS(C48-ROUND(C48,0))</f>
        <v>0</v>
      </c>
    </row>
    <row r="49" ht="13.65" customHeight="1">
      <c r="A49" s="77">
        <f>'BIL'!I66</f>
        <v>48</v>
      </c>
      <c r="B49" s="78">
        <f>'BIL'!J66</f>
        <v>0</v>
      </c>
      <c r="C49" s="78">
        <f>'BIL'!K66</f>
        <v>0</v>
      </c>
      <c r="D49" s="78">
        <v>0</v>
      </c>
      <c r="E49" s="78">
        <v>0</v>
      </c>
      <c r="F49" s="79">
        <f>A49/100*B49+A49/50*C49</f>
        <v>0</v>
      </c>
      <c r="G49" s="36"/>
      <c r="H49" s="36"/>
      <c r="I49" s="36"/>
      <c r="J49" s="82">
        <f>ABS(B49-ROUND(B49,0))+ABS(C49-ROUND(C49,0))</f>
        <v>0</v>
      </c>
    </row>
    <row r="50" ht="13.65" customHeight="1">
      <c r="A50" s="77">
        <f>'BIL'!I67</f>
        <v>49</v>
      </c>
      <c r="B50" s="78">
        <f>'BIL'!J67</f>
        <v>0</v>
      </c>
      <c r="C50" s="78">
        <f>'BIL'!K67</f>
        <v>0</v>
      </c>
      <c r="D50" s="78">
        <v>0</v>
      </c>
      <c r="E50" s="78">
        <v>0</v>
      </c>
      <c r="F50" s="79">
        <f>A50/100*B50+A50/50*C50</f>
        <v>0</v>
      </c>
      <c r="G50" s="36"/>
      <c r="H50" s="36"/>
      <c r="I50" s="36"/>
      <c r="J50" s="82">
        <f>ABS(B50-ROUND(B50,0))+ABS(C50-ROUND(C50,0))</f>
        <v>0</v>
      </c>
    </row>
    <row r="51" ht="13.65" customHeight="1">
      <c r="A51" s="77">
        <f>'BIL'!I68</f>
        <v>50</v>
      </c>
      <c r="B51" s="78">
        <f>'BIL'!J68</f>
        <v>0</v>
      </c>
      <c r="C51" s="78">
        <f>'BIL'!K68</f>
        <v>0</v>
      </c>
      <c r="D51" s="78">
        <v>0</v>
      </c>
      <c r="E51" s="78">
        <v>0</v>
      </c>
      <c r="F51" s="79">
        <f>A51/100*B51+A51/50*C51</f>
        <v>0</v>
      </c>
      <c r="G51" s="36"/>
      <c r="H51" s="36"/>
      <c r="I51" s="36"/>
      <c r="J51" s="82">
        <f>ABS(B51-ROUND(B51,0))+ABS(C51-ROUND(C51,0))</f>
        <v>0</v>
      </c>
    </row>
    <row r="52" ht="13.65" customHeight="1">
      <c r="A52" s="77">
        <f>'BIL'!I69</f>
        <v>51</v>
      </c>
      <c r="B52" s="78">
        <f>'BIL'!J69</f>
        <v>0</v>
      </c>
      <c r="C52" s="78">
        <f>'BIL'!K69</f>
        <v>0</v>
      </c>
      <c r="D52" s="78">
        <v>0</v>
      </c>
      <c r="E52" s="78">
        <v>0</v>
      </c>
      <c r="F52" s="79">
        <f>A52/100*B52+A52/50*C52</f>
        <v>0</v>
      </c>
      <c r="G52" s="36"/>
      <c r="H52" s="36"/>
      <c r="I52" s="36"/>
      <c r="J52" s="82">
        <f>ABS(B52-ROUND(B52,0))+ABS(C52-ROUND(C52,0))</f>
        <v>0</v>
      </c>
    </row>
    <row r="53" ht="13.65" customHeight="1">
      <c r="A53" s="77">
        <f>'BIL'!I70</f>
        <v>52</v>
      </c>
      <c r="B53" s="78">
        <f>'BIL'!J70</f>
        <v>0</v>
      </c>
      <c r="C53" s="78">
        <f>'BIL'!K70</f>
        <v>0</v>
      </c>
      <c r="D53" s="78">
        <v>0</v>
      </c>
      <c r="E53" s="78">
        <v>0</v>
      </c>
      <c r="F53" s="79">
        <f>A53/100*B53+A53/50*C53</f>
        <v>0</v>
      </c>
      <c r="G53" s="36"/>
      <c r="H53" s="36"/>
      <c r="I53" s="36"/>
      <c r="J53" s="82">
        <f>ABS(B53-ROUND(B53,0))+ABS(C53-ROUND(C53,0))</f>
        <v>0</v>
      </c>
    </row>
    <row r="54" ht="13.65" customHeight="1">
      <c r="A54" s="77">
        <f>'BIL'!I71</f>
        <v>53</v>
      </c>
      <c r="B54" s="78">
        <f>'BIL'!J71</f>
        <v>2006</v>
      </c>
      <c r="C54" s="78">
        <f>'BIL'!K71</f>
        <v>4008</v>
      </c>
      <c r="D54" s="78">
        <v>0</v>
      </c>
      <c r="E54" s="78">
        <v>0</v>
      </c>
      <c r="F54" s="79">
        <f>A54/100*B54+A54/50*C54</f>
        <v>5311.66</v>
      </c>
      <c r="G54" s="36"/>
      <c r="H54" s="36"/>
      <c r="I54" s="36"/>
      <c r="J54" s="82">
        <f>ABS(B54-ROUND(B54,0))+ABS(C54-ROUND(C54,0))</f>
        <v>0</v>
      </c>
    </row>
    <row r="55" ht="13.65" customHeight="1">
      <c r="A55" s="77">
        <f>'BIL'!I72</f>
        <v>54</v>
      </c>
      <c r="B55" s="78">
        <f>'BIL'!J72</f>
        <v>2006</v>
      </c>
      <c r="C55" s="78">
        <f>'BIL'!K72</f>
        <v>4008</v>
      </c>
      <c r="D55" s="78">
        <v>0</v>
      </c>
      <c r="E55" s="78">
        <v>0</v>
      </c>
      <c r="F55" s="79">
        <f>A55/100*B55+A55/50*C55</f>
        <v>5411.88</v>
      </c>
      <c r="G55" s="36"/>
      <c r="H55" s="36"/>
      <c r="I55" s="36"/>
      <c r="J55" s="82">
        <f>ABS(B55-ROUND(B55,0))+ABS(C55-ROUND(C55,0))</f>
        <v>0</v>
      </c>
    </row>
    <row r="56" ht="13.65" customHeight="1">
      <c r="A56" s="77">
        <f>'BIL'!I73</f>
        <v>55</v>
      </c>
      <c r="B56" s="78">
        <f>'BIL'!J73</f>
        <v>0</v>
      </c>
      <c r="C56" s="78">
        <f>'BIL'!K73</f>
        <v>0</v>
      </c>
      <c r="D56" s="78">
        <v>0</v>
      </c>
      <c r="E56" s="78">
        <v>0</v>
      </c>
      <c r="F56" s="79">
        <f>A56/100*B56+A56/50*C56</f>
        <v>0</v>
      </c>
      <c r="G56" s="36"/>
      <c r="H56" s="36"/>
      <c r="I56" s="36"/>
      <c r="J56" s="82">
        <f>ABS(B56-ROUND(B56,0))+ABS(C56-ROUND(C56,0))</f>
        <v>0</v>
      </c>
    </row>
    <row r="57" ht="13.65" customHeight="1">
      <c r="A57" s="77">
        <f>'BIL'!I74</f>
        <v>56</v>
      </c>
      <c r="B57" s="78">
        <f>'BIL'!J74</f>
        <v>0</v>
      </c>
      <c r="C57" s="78">
        <f>'BIL'!K74</f>
        <v>0</v>
      </c>
      <c r="D57" s="78">
        <v>0</v>
      </c>
      <c r="E57" s="78">
        <v>0</v>
      </c>
      <c r="F57" s="79">
        <f>A57/100*B57+A57/50*C57</f>
        <v>0</v>
      </c>
      <c r="G57" s="36"/>
      <c r="H57" s="36"/>
      <c r="I57" s="36"/>
      <c r="J57" s="82">
        <f>ABS(B57-ROUND(B57,0))+ABS(C57-ROUND(C57,0))</f>
        <v>0</v>
      </c>
    </row>
    <row r="58" ht="13.65" customHeight="1">
      <c r="A58" s="77">
        <f>'BIL'!I75</f>
        <v>57</v>
      </c>
      <c r="B58" s="78">
        <f>'BIL'!J75</f>
        <v>0</v>
      </c>
      <c r="C58" s="78">
        <f>'BIL'!K75</f>
        <v>0</v>
      </c>
      <c r="D58" s="78">
        <v>0</v>
      </c>
      <c r="E58" s="78">
        <v>0</v>
      </c>
      <c r="F58" s="79">
        <f>A58/100*B58+A58/50*C58</f>
        <v>0</v>
      </c>
      <c r="G58" s="36"/>
      <c r="H58" s="36"/>
      <c r="I58" s="36"/>
      <c r="J58" s="82">
        <f>ABS(B58-ROUND(B58,0))+ABS(C58-ROUND(C58,0))</f>
        <v>0</v>
      </c>
    </row>
    <row r="59" ht="13.65" customHeight="1">
      <c r="A59" s="77">
        <f>'BIL'!I76</f>
        <v>58</v>
      </c>
      <c r="B59" s="78">
        <f>'BIL'!J76</f>
        <v>0</v>
      </c>
      <c r="C59" s="78">
        <f>'BIL'!K76</f>
        <v>0</v>
      </c>
      <c r="D59" s="78">
        <v>0</v>
      </c>
      <c r="E59" s="78">
        <v>0</v>
      </c>
      <c r="F59" s="79">
        <f>A59/100*B59+A59/50*C59</f>
        <v>0</v>
      </c>
      <c r="G59" s="36"/>
      <c r="H59" s="36"/>
      <c r="I59" s="36"/>
      <c r="J59" s="82">
        <f>ABS(B59-ROUND(B59,0))+ABS(C59-ROUND(C59,0))</f>
        <v>0</v>
      </c>
    </row>
    <row r="60" ht="13.65" customHeight="1">
      <c r="A60" s="77">
        <f>'BIL'!I77</f>
        <v>59</v>
      </c>
      <c r="B60" s="78">
        <f>'BIL'!J77</f>
        <v>0</v>
      </c>
      <c r="C60" s="78">
        <f>'BIL'!K77</f>
        <v>0</v>
      </c>
      <c r="D60" s="78">
        <v>0</v>
      </c>
      <c r="E60" s="78">
        <v>0</v>
      </c>
      <c r="F60" s="79">
        <f>A60/100*B60+A60/50*C60</f>
        <v>0</v>
      </c>
      <c r="G60" s="36"/>
      <c r="H60" s="36"/>
      <c r="I60" s="36"/>
      <c r="J60" s="82">
        <f>ABS(B60-ROUND(B60,0))+ABS(C60-ROUND(C60,0))</f>
        <v>0</v>
      </c>
    </row>
    <row r="61" ht="13.65" customHeight="1">
      <c r="A61" s="77">
        <f>'BIL'!I78</f>
        <v>60</v>
      </c>
      <c r="B61" s="78">
        <f>'BIL'!J78</f>
        <v>0</v>
      </c>
      <c r="C61" s="78">
        <f>'BIL'!K78</f>
        <v>0</v>
      </c>
      <c r="D61" s="78">
        <v>0</v>
      </c>
      <c r="E61" s="78">
        <v>0</v>
      </c>
      <c r="F61" s="79">
        <f>A61/100*B61+A61/50*C61</f>
        <v>0</v>
      </c>
      <c r="G61" s="36"/>
      <c r="H61" s="36"/>
      <c r="I61" s="36"/>
      <c r="J61" s="82">
        <f>ABS(B61-ROUND(B61,0))+ABS(C61-ROUND(C61,0))</f>
        <v>0</v>
      </c>
    </row>
    <row r="62" ht="13.65" customHeight="1">
      <c r="A62" s="77">
        <f>'BIL'!I79</f>
        <v>61</v>
      </c>
      <c r="B62" s="78">
        <f>'BIL'!J79</f>
        <v>0</v>
      </c>
      <c r="C62" s="78">
        <f>'BIL'!K79</f>
        <v>0</v>
      </c>
      <c r="D62" s="78">
        <v>0</v>
      </c>
      <c r="E62" s="78">
        <v>0</v>
      </c>
      <c r="F62" s="79">
        <f>A62/100*B62+A62/50*C62</f>
        <v>0</v>
      </c>
      <c r="G62" s="36"/>
      <c r="H62" s="36"/>
      <c r="I62" s="36"/>
      <c r="J62" s="82">
        <f>ABS(B62-ROUND(B62,0))+ABS(C62-ROUND(C62,0))</f>
        <v>0</v>
      </c>
    </row>
    <row r="63" ht="13.65" customHeight="1">
      <c r="A63" s="77">
        <f>'BIL'!I80</f>
        <v>62</v>
      </c>
      <c r="B63" s="78">
        <f>'BIL'!J80</f>
        <v>0</v>
      </c>
      <c r="C63" s="78">
        <f>'BIL'!K80</f>
        <v>0</v>
      </c>
      <c r="D63" s="78">
        <v>0</v>
      </c>
      <c r="E63" s="78">
        <v>0</v>
      </c>
      <c r="F63" s="79">
        <f>A63/100*B63+A63/50*C63</f>
        <v>0</v>
      </c>
      <c r="G63" s="36"/>
      <c r="H63" s="36"/>
      <c r="I63" s="36"/>
      <c r="J63" s="82">
        <f>ABS(B63-ROUND(B63,0))+ABS(C63-ROUND(C63,0))</f>
        <v>0</v>
      </c>
    </row>
    <row r="64" ht="13.65" customHeight="1">
      <c r="A64" s="77">
        <f>'BIL'!I81</f>
        <v>63</v>
      </c>
      <c r="B64" s="78">
        <f>'BIL'!J81</f>
        <v>0</v>
      </c>
      <c r="C64" s="78">
        <f>'BIL'!K81</f>
        <v>0</v>
      </c>
      <c r="D64" s="78">
        <v>0</v>
      </c>
      <c r="E64" s="78">
        <v>0</v>
      </c>
      <c r="F64" s="79">
        <f>A64/100*B64+A64/50*C64</f>
        <v>0</v>
      </c>
      <c r="G64" s="36"/>
      <c r="H64" s="36"/>
      <c r="I64" s="36"/>
      <c r="J64" s="82">
        <f>ABS(B64-ROUND(B64,0))+ABS(C64-ROUND(C64,0))</f>
        <v>0</v>
      </c>
    </row>
    <row r="65" ht="13.65" customHeight="1">
      <c r="A65" s="77">
        <f>'BIL'!I82</f>
        <v>64</v>
      </c>
      <c r="B65" s="78">
        <f>'BIL'!J82</f>
        <v>0</v>
      </c>
      <c r="C65" s="78">
        <f>'BIL'!K82</f>
        <v>0</v>
      </c>
      <c r="D65" s="78">
        <v>0</v>
      </c>
      <c r="E65" s="78">
        <v>0</v>
      </c>
      <c r="F65" s="79">
        <f>A65/100*B65+A65/50*C65</f>
        <v>0</v>
      </c>
      <c r="G65" s="36"/>
      <c r="H65" s="36"/>
      <c r="I65" s="36"/>
      <c r="J65" s="82">
        <f>ABS(B65-ROUND(B65,0))+ABS(C65-ROUND(C65,0))</f>
        <v>0</v>
      </c>
    </row>
    <row r="66" ht="13.65" customHeight="1">
      <c r="A66" s="77">
        <f>'BIL'!I83</f>
        <v>65</v>
      </c>
      <c r="B66" s="78">
        <f>'BIL'!J83</f>
        <v>0</v>
      </c>
      <c r="C66" s="78">
        <f>'BIL'!K83</f>
        <v>0</v>
      </c>
      <c r="D66" s="78">
        <v>0</v>
      </c>
      <c r="E66" s="78">
        <v>0</v>
      </c>
      <c r="F66" s="79">
        <f>A66/100*B66+A66/50*C66</f>
        <v>0</v>
      </c>
      <c r="G66" s="36"/>
      <c r="H66" s="36"/>
      <c r="I66" s="36"/>
      <c r="J66" s="82">
        <f>ABS(B66-ROUND(B66,0))+ABS(C66-ROUND(C66,0))</f>
        <v>0</v>
      </c>
    </row>
    <row r="67" ht="13.65" customHeight="1">
      <c r="A67" s="77">
        <f>'BIL'!I84</f>
        <v>66</v>
      </c>
      <c r="B67" s="78">
        <f>'BIL'!J84</f>
        <v>0</v>
      </c>
      <c r="C67" s="78">
        <f>'BIL'!K84</f>
        <v>0</v>
      </c>
      <c r="D67" s="78">
        <v>0</v>
      </c>
      <c r="E67" s="78">
        <v>0</v>
      </c>
      <c r="F67" s="79">
        <f>A67/100*B67+A67/50*C67</f>
        <v>0</v>
      </c>
      <c r="G67" s="36"/>
      <c r="H67" s="36"/>
      <c r="I67" s="36"/>
      <c r="J67" s="82">
        <f>ABS(B67-ROUND(B67,0))+ABS(C67-ROUND(C67,0))</f>
        <v>0</v>
      </c>
    </row>
    <row r="68" ht="13.65" customHeight="1">
      <c r="A68" s="77">
        <f>'BIL'!I85</f>
        <v>67</v>
      </c>
      <c r="B68" s="78">
        <f>'BIL'!J85</f>
        <v>0</v>
      </c>
      <c r="C68" s="78">
        <f>'BIL'!K85</f>
        <v>0</v>
      </c>
      <c r="D68" s="78">
        <v>0</v>
      </c>
      <c r="E68" s="78">
        <v>0</v>
      </c>
      <c r="F68" s="79">
        <f>A68/100*B68+A68/50*C68</f>
        <v>0</v>
      </c>
      <c r="G68" s="36"/>
      <c r="H68" s="36"/>
      <c r="I68" s="36"/>
      <c r="J68" s="82">
        <f>ABS(B68-ROUND(B68,0))+ABS(C68-ROUND(C68,0))</f>
        <v>0</v>
      </c>
    </row>
    <row r="69" ht="13.65" customHeight="1">
      <c r="A69" s="77">
        <f>'BIL'!I86</f>
        <v>68</v>
      </c>
      <c r="B69" s="78">
        <f>'BIL'!J86</f>
        <v>0</v>
      </c>
      <c r="C69" s="78">
        <f>'BIL'!K86</f>
        <v>0</v>
      </c>
      <c r="D69" s="78">
        <v>0</v>
      </c>
      <c r="E69" s="78">
        <v>0</v>
      </c>
      <c r="F69" s="79">
        <f>A69/100*B69+A69/50*C69</f>
        <v>0</v>
      </c>
      <c r="G69" s="36"/>
      <c r="H69" s="36"/>
      <c r="I69" s="36"/>
      <c r="J69" s="82">
        <f>ABS(B69-ROUND(B69,0))+ABS(C69-ROUND(C69,0))</f>
        <v>0</v>
      </c>
    </row>
    <row r="70" ht="13.65" customHeight="1">
      <c r="A70" s="77">
        <f>'BIL'!I87</f>
        <v>69</v>
      </c>
      <c r="B70" s="78">
        <f>'BIL'!J87</f>
        <v>0</v>
      </c>
      <c r="C70" s="78">
        <f>'BIL'!K87</f>
        <v>0</v>
      </c>
      <c r="D70" s="78">
        <v>0</v>
      </c>
      <c r="E70" s="78">
        <v>0</v>
      </c>
      <c r="F70" s="79">
        <f>A70/100*B70+A70/50*C70</f>
        <v>0</v>
      </c>
      <c r="G70" s="36"/>
      <c r="H70" s="36"/>
      <c r="I70" s="36"/>
      <c r="J70" s="82">
        <f>ABS(B70-ROUND(B70,0))+ABS(C70-ROUND(C70,0))</f>
        <v>0</v>
      </c>
    </row>
    <row r="71" ht="13.65" customHeight="1">
      <c r="A71" s="77">
        <f>'BIL'!I88</f>
        <v>70</v>
      </c>
      <c r="B71" s="78">
        <f>'BIL'!J88</f>
        <v>0</v>
      </c>
      <c r="C71" s="78">
        <f>'BIL'!K88</f>
        <v>0</v>
      </c>
      <c r="D71" s="78">
        <v>0</v>
      </c>
      <c r="E71" s="78">
        <v>0</v>
      </c>
      <c r="F71" s="79">
        <f>A71/100*B71+A71/50*C71</f>
        <v>0</v>
      </c>
      <c r="G71" s="36"/>
      <c r="H71" s="36"/>
      <c r="I71" s="36"/>
      <c r="J71" s="82">
        <f>ABS(B71-ROUND(B71,0))+ABS(C71-ROUND(C71,0))</f>
        <v>0</v>
      </c>
    </row>
    <row r="72" ht="13.65" customHeight="1">
      <c r="A72" s="77">
        <f>'BIL'!I89</f>
        <v>71</v>
      </c>
      <c r="B72" s="78">
        <f>'BIL'!J89</f>
        <v>0</v>
      </c>
      <c r="C72" s="78">
        <f>'BIL'!K89</f>
        <v>0</v>
      </c>
      <c r="D72" s="78">
        <v>0</v>
      </c>
      <c r="E72" s="78">
        <v>0</v>
      </c>
      <c r="F72" s="79">
        <f>A72/100*B72+A72/50*C72</f>
        <v>0</v>
      </c>
      <c r="G72" s="36"/>
      <c r="H72" s="36"/>
      <c r="I72" s="36"/>
      <c r="J72" s="82">
        <f>ABS(B72-ROUND(B72,0))+ABS(C72-ROUND(C72,0))</f>
        <v>0</v>
      </c>
    </row>
    <row r="73" ht="13.65" customHeight="1">
      <c r="A73" s="77">
        <f>'BIL'!I90</f>
        <v>72</v>
      </c>
      <c r="B73" s="78">
        <f>'BIL'!J90</f>
        <v>0</v>
      </c>
      <c r="C73" s="78">
        <f>'BIL'!K90</f>
        <v>0</v>
      </c>
      <c r="D73" s="78">
        <v>0</v>
      </c>
      <c r="E73" s="78">
        <v>0</v>
      </c>
      <c r="F73" s="79">
        <f>A73/100*B73+A73/50*C73</f>
        <v>0</v>
      </c>
      <c r="G73" s="36"/>
      <c r="H73" s="36"/>
      <c r="I73" s="36"/>
      <c r="J73" s="82">
        <f>ABS(B73-ROUND(B73,0))+ABS(C73-ROUND(C73,0))</f>
        <v>0</v>
      </c>
    </row>
    <row r="74" ht="13.65" customHeight="1">
      <c r="A74" s="77">
        <f>'BIL'!I91</f>
        <v>73</v>
      </c>
      <c r="B74" s="78">
        <f>'BIL'!J91</f>
        <v>0</v>
      </c>
      <c r="C74" s="78">
        <f>'BIL'!K91</f>
        <v>0</v>
      </c>
      <c r="D74" s="78">
        <v>0</v>
      </c>
      <c r="E74" s="78">
        <v>0</v>
      </c>
      <c r="F74" s="79">
        <f>A74/100*B74+A74/50*C74</f>
        <v>0</v>
      </c>
      <c r="G74" s="36"/>
      <c r="H74" s="36"/>
      <c r="I74" s="36"/>
      <c r="J74" s="82">
        <f>ABS(B74-ROUND(B74,0))+ABS(C74-ROUND(C74,0))</f>
        <v>0</v>
      </c>
    </row>
    <row r="75" ht="13.65" customHeight="1">
      <c r="A75" s="77">
        <f>'BIL'!I92</f>
        <v>74</v>
      </c>
      <c r="B75" s="78">
        <f>'BIL'!J92</f>
        <v>127015</v>
      </c>
      <c r="C75" s="78">
        <f>'BIL'!K92</f>
        <v>77386</v>
      </c>
      <c r="D75" s="78">
        <v>0</v>
      </c>
      <c r="E75" s="78">
        <v>0</v>
      </c>
      <c r="F75" s="79">
        <f>A75/100*B75+A75/50*C75</f>
        <v>208522.38</v>
      </c>
      <c r="G75" s="36"/>
      <c r="H75" s="36"/>
      <c r="I75" s="36"/>
      <c r="J75" s="82">
        <f>ABS(B75-ROUND(B75,0))+ABS(C75-ROUND(C75,0))</f>
        <v>0</v>
      </c>
    </row>
    <row r="76" ht="13.65" customHeight="1">
      <c r="A76" s="77">
        <f>'BIL'!I93</f>
        <v>75</v>
      </c>
      <c r="B76" s="78">
        <f>'BIL'!J93</f>
        <v>121015</v>
      </c>
      <c r="C76" s="78">
        <f>'BIL'!K93</f>
        <v>77386</v>
      </c>
      <c r="D76" s="78">
        <v>0</v>
      </c>
      <c r="E76" s="78">
        <v>0</v>
      </c>
      <c r="F76" s="79">
        <f>A76/100*B76+A76/50*C76</f>
        <v>206840.25</v>
      </c>
      <c r="G76" s="36"/>
      <c r="H76" s="36"/>
      <c r="I76" s="36"/>
      <c r="J76" s="82">
        <f>ABS(B76-ROUND(B76,0))+ABS(C76-ROUND(C76,0))</f>
        <v>0</v>
      </c>
    </row>
    <row r="77" ht="13.65" customHeight="1">
      <c r="A77" s="77">
        <f>'BIL'!I94</f>
        <v>76</v>
      </c>
      <c r="B77" s="78">
        <f>'BIL'!J94</f>
        <v>121015</v>
      </c>
      <c r="C77" s="78">
        <f>'BIL'!K94</f>
        <v>77386</v>
      </c>
      <c r="D77" s="78">
        <v>0</v>
      </c>
      <c r="E77" s="78">
        <v>0</v>
      </c>
      <c r="F77" s="79">
        <f>A77/100*B77+A77/50*C77</f>
        <v>209598.12</v>
      </c>
      <c r="G77" s="36"/>
      <c r="H77" s="36"/>
      <c r="I77" s="36"/>
      <c r="J77" s="82">
        <f>ABS(B77-ROUND(B77,0))+ABS(C77-ROUND(C77,0))</f>
        <v>0</v>
      </c>
    </row>
    <row r="78" ht="13.65" customHeight="1">
      <c r="A78" s="77">
        <f>'BIL'!I95</f>
        <v>77</v>
      </c>
      <c r="B78" s="78">
        <f>'BIL'!J95</f>
        <v>121015</v>
      </c>
      <c r="C78" s="78">
        <f>'BIL'!K95</f>
        <v>77386</v>
      </c>
      <c r="D78" s="78">
        <v>0</v>
      </c>
      <c r="E78" s="78">
        <v>0</v>
      </c>
      <c r="F78" s="79">
        <f>A78/100*B78+A78/50*C78</f>
        <v>212355.99</v>
      </c>
      <c r="G78" s="36"/>
      <c r="H78" s="36"/>
      <c r="I78" s="36"/>
      <c r="J78" s="82">
        <f>ABS(B78-ROUND(B78,0))+ABS(C78-ROUND(C78,0))</f>
        <v>0</v>
      </c>
    </row>
    <row r="79" ht="13.65" customHeight="1">
      <c r="A79" s="77">
        <f>'BIL'!I96</f>
        <v>78</v>
      </c>
      <c r="B79" s="78">
        <f>'BIL'!J96</f>
        <v>0</v>
      </c>
      <c r="C79" s="78">
        <f>'BIL'!K96</f>
        <v>0</v>
      </c>
      <c r="D79" s="78">
        <v>0</v>
      </c>
      <c r="E79" s="78">
        <v>0</v>
      </c>
      <c r="F79" s="79">
        <f>A79/100*B79+A79/50*C79</f>
        <v>0</v>
      </c>
      <c r="G79" s="36"/>
      <c r="H79" s="36"/>
      <c r="I79" s="36"/>
      <c r="J79" s="82">
        <f>ABS(B79-ROUND(B79,0))+ABS(C79-ROUND(C79,0))</f>
        <v>0</v>
      </c>
    </row>
    <row r="80" ht="13.65" customHeight="1">
      <c r="A80" s="77">
        <f>'BIL'!I97</f>
        <v>79</v>
      </c>
      <c r="B80" s="78">
        <f>'BIL'!J97</f>
        <v>0</v>
      </c>
      <c r="C80" s="78">
        <f>'BIL'!K97</f>
        <v>0</v>
      </c>
      <c r="D80" s="78">
        <v>0</v>
      </c>
      <c r="E80" s="78">
        <v>0</v>
      </c>
      <c r="F80" s="79">
        <f>A80/100*B80+A80/50*C80</f>
        <v>0</v>
      </c>
      <c r="G80" s="36"/>
      <c r="H80" s="36"/>
      <c r="I80" s="36"/>
      <c r="J80" s="82">
        <f>ABS(B80-ROUND(B80,0))+ABS(C80-ROUND(C80,0))</f>
        <v>0</v>
      </c>
    </row>
    <row r="81" ht="13.65" customHeight="1">
      <c r="A81" s="77">
        <f>'BIL'!I98</f>
        <v>80</v>
      </c>
      <c r="B81" s="78">
        <f>'BIL'!J98</f>
        <v>0</v>
      </c>
      <c r="C81" s="78">
        <f>'BIL'!K98</f>
        <v>0</v>
      </c>
      <c r="D81" s="78">
        <v>0</v>
      </c>
      <c r="E81" s="78">
        <v>0</v>
      </c>
      <c r="F81" s="79">
        <f>A81/100*B81+A81/50*C81</f>
        <v>0</v>
      </c>
      <c r="G81" s="36"/>
      <c r="H81" s="36"/>
      <c r="I81" s="36"/>
      <c r="J81" s="82">
        <f>ABS(B81-ROUND(B81,0))+ABS(C81-ROUND(C81,0))</f>
        <v>0</v>
      </c>
    </row>
    <row r="82" ht="13.65" customHeight="1">
      <c r="A82" s="77">
        <f>'BIL'!I99</f>
        <v>81</v>
      </c>
      <c r="B82" s="78">
        <f>'BIL'!J99</f>
        <v>0</v>
      </c>
      <c r="C82" s="78">
        <f>'BIL'!K99</f>
        <v>0</v>
      </c>
      <c r="D82" s="78">
        <v>0</v>
      </c>
      <c r="E82" s="78">
        <v>0</v>
      </c>
      <c r="F82" s="79">
        <f>A82/100*B82+A82/50*C82</f>
        <v>0</v>
      </c>
      <c r="G82" s="36"/>
      <c r="H82" s="36"/>
      <c r="I82" s="36"/>
      <c r="J82" s="82">
        <f>ABS(B82-ROUND(B82,0))+ABS(C82-ROUND(C82,0))</f>
        <v>0</v>
      </c>
    </row>
    <row r="83" ht="13.65" customHeight="1">
      <c r="A83" s="77">
        <f>'BIL'!I100</f>
        <v>82</v>
      </c>
      <c r="B83" s="78">
        <f>'BIL'!J100</f>
        <v>0</v>
      </c>
      <c r="C83" s="78">
        <f>'BIL'!K100</f>
        <v>0</v>
      </c>
      <c r="D83" s="78">
        <v>0</v>
      </c>
      <c r="E83" s="78">
        <v>0</v>
      </c>
      <c r="F83" s="79">
        <f>A83/100*B83+A83/50*C83</f>
        <v>0</v>
      </c>
      <c r="G83" s="36"/>
      <c r="H83" s="36"/>
      <c r="I83" s="36"/>
      <c r="J83" s="82">
        <f>ABS(B83-ROUND(B83,0))+ABS(C83-ROUND(C83,0))</f>
        <v>0</v>
      </c>
    </row>
    <row r="84" ht="13.65" customHeight="1">
      <c r="A84" s="77">
        <f>'BIL'!I101</f>
        <v>83</v>
      </c>
      <c r="B84" s="78">
        <f>'BIL'!J101</f>
        <v>6000</v>
      </c>
      <c r="C84" s="78">
        <f>'BIL'!K101</f>
        <v>0</v>
      </c>
      <c r="D84" s="78">
        <v>0</v>
      </c>
      <c r="E84" s="78">
        <v>0</v>
      </c>
      <c r="F84" s="79">
        <f>A84/100*B84+A84/50*C84</f>
        <v>4980</v>
      </c>
      <c r="G84" s="36"/>
      <c r="H84" s="36"/>
      <c r="I84" s="36"/>
      <c r="J84" s="82">
        <f>ABS(B84-ROUND(B84,0))+ABS(C84-ROUND(C84,0))</f>
        <v>0</v>
      </c>
    </row>
    <row r="85" ht="13.65" customHeight="1">
      <c r="A85" s="77">
        <f>'BIL'!I102</f>
        <v>84</v>
      </c>
      <c r="B85" s="78">
        <f>'BIL'!J102</f>
        <v>0</v>
      </c>
      <c r="C85" s="78">
        <f>'BIL'!K102</f>
        <v>0</v>
      </c>
      <c r="D85" s="78">
        <v>0</v>
      </c>
      <c r="E85" s="78">
        <v>0</v>
      </c>
      <c r="F85" s="79">
        <f>A85/100*B85+A85/50*C85</f>
        <v>0</v>
      </c>
      <c r="G85" s="36"/>
      <c r="H85" s="36"/>
      <c r="I85" s="36"/>
      <c r="J85" s="82">
        <f>ABS(B85-ROUND(B85,0))+ABS(C85-ROUND(C85,0))</f>
        <v>0</v>
      </c>
    </row>
    <row r="86" ht="13.65" customHeight="1">
      <c r="A86" s="77">
        <f>'BIL'!I103</f>
        <v>85</v>
      </c>
      <c r="B86" s="78">
        <f>'BIL'!J103</f>
        <v>0</v>
      </c>
      <c r="C86" s="78">
        <f>'BIL'!K103</f>
        <v>0</v>
      </c>
      <c r="D86" s="78">
        <v>0</v>
      </c>
      <c r="E86" s="78">
        <v>0</v>
      </c>
      <c r="F86" s="79">
        <f>A86/100*B86+A86/50*C86</f>
        <v>0</v>
      </c>
      <c r="G86" s="36"/>
      <c r="H86" s="36"/>
      <c r="I86" s="36"/>
      <c r="J86" s="82">
        <f>ABS(B86-ROUND(B86,0))+ABS(C86-ROUND(C86,0))</f>
        <v>0</v>
      </c>
    </row>
    <row r="87" ht="13.65" customHeight="1">
      <c r="A87" s="77">
        <f>'BIL'!I104</f>
        <v>86</v>
      </c>
      <c r="B87" s="78">
        <f>'BIL'!J104</f>
        <v>0</v>
      </c>
      <c r="C87" s="78">
        <f>'BIL'!K104</f>
        <v>0</v>
      </c>
      <c r="D87" s="78">
        <v>0</v>
      </c>
      <c r="E87" s="78">
        <v>0</v>
      </c>
      <c r="F87" s="79">
        <f>A87/100*B87+A87/50*C87</f>
        <v>0</v>
      </c>
      <c r="G87" s="36"/>
      <c r="H87" s="36"/>
      <c r="I87" s="36"/>
      <c r="J87" s="82">
        <f>ABS(B87-ROUND(B87,0))+ABS(C87-ROUND(C87,0))</f>
        <v>0</v>
      </c>
    </row>
    <row r="88" ht="13.65" customHeight="1">
      <c r="A88" s="77">
        <f>'BIL'!I105</f>
        <v>87</v>
      </c>
      <c r="B88" s="78">
        <f>'BIL'!J105</f>
        <v>0</v>
      </c>
      <c r="C88" s="78">
        <f>'BIL'!K105</f>
        <v>0</v>
      </c>
      <c r="D88" s="78">
        <v>0</v>
      </c>
      <c r="E88" s="78">
        <v>0</v>
      </c>
      <c r="F88" s="79">
        <f>A88/100*B88+A88/50*C88</f>
        <v>0</v>
      </c>
      <c r="G88" s="36"/>
      <c r="H88" s="36"/>
      <c r="I88" s="36"/>
      <c r="J88" s="82">
        <f>ABS(B88-ROUND(B88,0))+ABS(C88-ROUND(C88,0))</f>
        <v>0</v>
      </c>
    </row>
    <row r="89" ht="13.65" customHeight="1">
      <c r="A89" s="77">
        <f>'BIL'!I106</f>
        <v>88</v>
      </c>
      <c r="B89" s="78">
        <f>'BIL'!J106</f>
        <v>0</v>
      </c>
      <c r="C89" s="78">
        <f>'BIL'!K106</f>
        <v>0</v>
      </c>
      <c r="D89" s="78">
        <v>0</v>
      </c>
      <c r="E89" s="78">
        <v>0</v>
      </c>
      <c r="F89" s="79">
        <f>A89/100*B89+A89/50*C89</f>
        <v>0</v>
      </c>
      <c r="G89" s="36"/>
      <c r="H89" s="36"/>
      <c r="I89" s="36"/>
      <c r="J89" s="82">
        <f>ABS(B89-ROUND(B89,0))+ABS(C89-ROUND(C89,0))</f>
        <v>0</v>
      </c>
    </row>
    <row r="90" ht="13.65" customHeight="1">
      <c r="A90" s="77">
        <f>'BIL'!I107</f>
        <v>89</v>
      </c>
      <c r="B90" s="78">
        <f>'BIL'!J107</f>
        <v>0</v>
      </c>
      <c r="C90" s="78">
        <f>'BIL'!K107</f>
        <v>0</v>
      </c>
      <c r="D90" s="78">
        <v>0</v>
      </c>
      <c r="E90" s="78">
        <v>0</v>
      </c>
      <c r="F90" s="79">
        <f>A90/100*B90+A90/50*C90</f>
        <v>0</v>
      </c>
      <c r="G90" s="36"/>
      <c r="H90" s="36"/>
      <c r="I90" s="36"/>
      <c r="J90" s="82">
        <f>ABS(B90-ROUND(B90,0))+ABS(C90-ROUND(C90,0))</f>
        <v>0</v>
      </c>
    </row>
    <row r="91" ht="13.65" customHeight="1">
      <c r="A91" s="77">
        <f>'BIL'!I108</f>
        <v>90</v>
      </c>
      <c r="B91" s="78">
        <f>'BIL'!J108</f>
        <v>0</v>
      </c>
      <c r="C91" s="78">
        <f>'BIL'!K108</f>
        <v>0</v>
      </c>
      <c r="D91" s="78">
        <v>0</v>
      </c>
      <c r="E91" s="78">
        <v>0</v>
      </c>
      <c r="F91" s="79">
        <f>A91/100*B91+A91/50*C91</f>
        <v>0</v>
      </c>
      <c r="G91" s="36"/>
      <c r="H91" s="36"/>
      <c r="I91" s="36"/>
      <c r="J91" s="82">
        <f>ABS(B91-ROUND(B91,0))+ABS(C91-ROUND(C91,0))</f>
        <v>0</v>
      </c>
    </row>
    <row r="92" ht="13.65" customHeight="1">
      <c r="A92" s="77">
        <f>'BIL'!I109</f>
        <v>91</v>
      </c>
      <c r="B92" s="78">
        <f>'BIL'!J109</f>
        <v>0</v>
      </c>
      <c r="C92" s="78">
        <f>'BIL'!K109</f>
        <v>0</v>
      </c>
      <c r="D92" s="78">
        <v>0</v>
      </c>
      <c r="E92" s="78">
        <v>0</v>
      </c>
      <c r="F92" s="79">
        <f>A92/100*B92+A92/50*C92</f>
        <v>0</v>
      </c>
      <c r="G92" s="36"/>
      <c r="H92" s="36"/>
      <c r="I92" s="36"/>
      <c r="J92" s="82">
        <f>ABS(B92-ROUND(B92,0))+ABS(C92-ROUND(C92,0))</f>
        <v>0</v>
      </c>
    </row>
    <row r="93" ht="13.65" customHeight="1">
      <c r="A93" s="77">
        <f>'BIL'!I110</f>
        <v>92</v>
      </c>
      <c r="B93" s="78">
        <f>'BIL'!J110</f>
        <v>0</v>
      </c>
      <c r="C93" s="78">
        <f>'BIL'!K110</f>
        <v>0</v>
      </c>
      <c r="D93" s="78">
        <v>0</v>
      </c>
      <c r="E93" s="78">
        <v>0</v>
      </c>
      <c r="F93" s="79">
        <f>A93/100*B93+A93/50*C93</f>
        <v>0</v>
      </c>
      <c r="G93" s="36"/>
      <c r="H93" s="36"/>
      <c r="I93" s="36"/>
      <c r="J93" s="82">
        <f>ABS(B93-ROUND(B93,0))+ABS(C93-ROUND(C93,0))</f>
        <v>0</v>
      </c>
    </row>
    <row r="94" ht="13.65" customHeight="1">
      <c r="A94" s="77">
        <f>'BIL'!I111</f>
        <v>93</v>
      </c>
      <c r="B94" s="78">
        <f>'BIL'!J111</f>
        <v>0</v>
      </c>
      <c r="C94" s="78">
        <f>'BIL'!K111</f>
        <v>0</v>
      </c>
      <c r="D94" s="78">
        <v>0</v>
      </c>
      <c r="E94" s="78">
        <v>0</v>
      </c>
      <c r="F94" s="79">
        <f>A94/100*B94+A94/50*C94</f>
        <v>0</v>
      </c>
      <c r="G94" s="36"/>
      <c r="H94" s="36"/>
      <c r="I94" s="36"/>
      <c r="J94" s="82">
        <f>ABS(B94-ROUND(B94,0))+ABS(C94-ROUND(C94,0))</f>
        <v>0</v>
      </c>
    </row>
    <row r="95" ht="13.65" customHeight="1">
      <c r="A95" s="77">
        <f>'BIL'!I112</f>
        <v>94</v>
      </c>
      <c r="B95" s="78">
        <f>'BIL'!J112</f>
        <v>0</v>
      </c>
      <c r="C95" s="78">
        <f>'BIL'!K112</f>
        <v>0</v>
      </c>
      <c r="D95" s="78">
        <v>0</v>
      </c>
      <c r="E95" s="78">
        <v>0</v>
      </c>
      <c r="F95" s="79">
        <f>A95/100*B95+A95/50*C95</f>
        <v>0</v>
      </c>
      <c r="G95" s="36"/>
      <c r="H95" s="36"/>
      <c r="I95" s="36"/>
      <c r="J95" s="82">
        <f>ABS(B95-ROUND(B95,0))+ABS(C95-ROUND(C95,0))</f>
        <v>0</v>
      </c>
    </row>
    <row r="96" ht="13.65" customHeight="1">
      <c r="A96" s="77">
        <f>'BIL'!I113</f>
        <v>95</v>
      </c>
      <c r="B96" s="78">
        <f>'BIL'!J113</f>
        <v>6000</v>
      </c>
      <c r="C96" s="78">
        <f>'BIL'!K113</f>
        <v>0</v>
      </c>
      <c r="D96" s="78">
        <v>0</v>
      </c>
      <c r="E96" s="78">
        <v>0</v>
      </c>
      <c r="F96" s="79">
        <f>A96/100*B96+A96/50*C96</f>
        <v>5700</v>
      </c>
      <c r="G96" s="36"/>
      <c r="H96" s="36"/>
      <c r="I96" s="36"/>
      <c r="J96" s="82">
        <f>ABS(B96-ROUND(B96,0))+ABS(C96-ROUND(C96,0))</f>
        <v>0</v>
      </c>
    </row>
    <row r="97" ht="13.65" customHeight="1">
      <c r="A97" s="77">
        <f>'BIL'!I114</f>
        <v>96</v>
      </c>
      <c r="B97" s="78">
        <f>'BIL'!J114</f>
        <v>0</v>
      </c>
      <c r="C97" s="78">
        <f>'BIL'!K114</f>
        <v>0</v>
      </c>
      <c r="D97" s="78">
        <v>0</v>
      </c>
      <c r="E97" s="78">
        <v>0</v>
      </c>
      <c r="F97" s="79">
        <f>A97/100*B97+A97/50*C97</f>
        <v>0</v>
      </c>
      <c r="G97" s="36"/>
      <c r="H97" s="36"/>
      <c r="I97" s="36"/>
      <c r="J97" s="82">
        <f>ABS(B97-ROUND(B97,0))+ABS(C97-ROUND(C97,0))</f>
        <v>0</v>
      </c>
    </row>
    <row r="98" ht="13.65" customHeight="1">
      <c r="A98" s="77">
        <f>'BIL'!I115</f>
        <v>97</v>
      </c>
      <c r="B98" s="78">
        <f>'BIL'!J115</f>
        <v>0</v>
      </c>
      <c r="C98" s="78">
        <f>'BIL'!K115</f>
        <v>0</v>
      </c>
      <c r="D98" s="78">
        <v>0</v>
      </c>
      <c r="E98" s="78">
        <v>0</v>
      </c>
      <c r="F98" s="79">
        <f>A98/100*B98+A98/50*C98</f>
        <v>0</v>
      </c>
      <c r="G98" s="36"/>
      <c r="H98" s="36"/>
      <c r="I98" s="36"/>
      <c r="J98" s="82">
        <f>ABS(B98-ROUND(B98,0))+ABS(C98-ROUND(C98,0))</f>
        <v>0</v>
      </c>
    </row>
    <row r="99" ht="13.65" customHeight="1">
      <c r="A99" s="77">
        <f>'BIL'!I116</f>
        <v>98</v>
      </c>
      <c r="B99" s="78">
        <f>'BIL'!J116</f>
        <v>6000</v>
      </c>
      <c r="C99" s="78">
        <f>'BIL'!K116</f>
        <v>0</v>
      </c>
      <c r="D99" s="78">
        <v>0</v>
      </c>
      <c r="E99" s="78">
        <v>0</v>
      </c>
      <c r="F99" s="79">
        <f>A99/100*B99+A99/50*C99</f>
        <v>5880</v>
      </c>
      <c r="G99" s="36"/>
      <c r="H99" s="36"/>
      <c r="I99" s="36"/>
      <c r="J99" s="82">
        <f>ABS(B99-ROUND(B99,0))+ABS(C99-ROUND(C99,0))</f>
        <v>0</v>
      </c>
    </row>
    <row r="100" ht="13.65" customHeight="1">
      <c r="A100" s="77">
        <f>'BIL'!I117</f>
        <v>99</v>
      </c>
      <c r="B100" s="78">
        <f>'BIL'!J117</f>
        <v>0</v>
      </c>
      <c r="C100" s="78">
        <f>'BIL'!K117</f>
        <v>0</v>
      </c>
      <c r="D100" s="78">
        <v>0</v>
      </c>
      <c r="E100" s="78">
        <v>0</v>
      </c>
      <c r="F100" s="79">
        <f>A100/100*B100+A100/50*C100</f>
        <v>0</v>
      </c>
      <c r="G100" s="36"/>
      <c r="H100" s="36"/>
      <c r="I100" s="36"/>
      <c r="J100" s="82">
        <f>ABS(B100-ROUND(B100,0))+ABS(C100-ROUND(C100,0))</f>
        <v>0</v>
      </c>
    </row>
    <row r="101" ht="13.65" customHeight="1">
      <c r="A101" s="77">
        <f>'BIL'!I118</f>
        <v>100</v>
      </c>
      <c r="B101" s="78">
        <f>'BIL'!J118</f>
        <v>0</v>
      </c>
      <c r="C101" s="78">
        <f>'BIL'!K118</f>
        <v>0</v>
      </c>
      <c r="D101" s="78">
        <v>0</v>
      </c>
      <c r="E101" s="78">
        <v>0</v>
      </c>
      <c r="F101" s="79">
        <f>A101/100*B101+A101/50*C101</f>
        <v>0</v>
      </c>
      <c r="G101" s="36"/>
      <c r="H101" s="36"/>
      <c r="I101" s="36"/>
      <c r="J101" s="82">
        <f>ABS(B101-ROUND(B101,0))+ABS(C101-ROUND(C101,0))</f>
        <v>0</v>
      </c>
    </row>
    <row r="102" ht="13.65" customHeight="1">
      <c r="A102" s="77">
        <f>'BIL'!I119</f>
        <v>101</v>
      </c>
      <c r="B102" s="78">
        <f>'BIL'!J119</f>
        <v>0</v>
      </c>
      <c r="C102" s="78">
        <f>'BIL'!K119</f>
        <v>0</v>
      </c>
      <c r="D102" s="78">
        <v>0</v>
      </c>
      <c r="E102" s="78">
        <v>0</v>
      </c>
      <c r="F102" s="79">
        <f>A102/100*B102+A102/50*C102</f>
        <v>0</v>
      </c>
      <c r="G102" s="36"/>
      <c r="H102" s="36"/>
      <c r="I102" s="36"/>
      <c r="J102" s="82">
        <f>ABS(B102-ROUND(B102,0))+ABS(C102-ROUND(C102,0))</f>
        <v>0</v>
      </c>
    </row>
    <row r="103" ht="13.65" customHeight="1">
      <c r="A103" s="77">
        <f>'BIL'!I120</f>
        <v>102</v>
      </c>
      <c r="B103" s="78">
        <f>'BIL'!J120</f>
        <v>0</v>
      </c>
      <c r="C103" s="78">
        <f>'BIL'!K120</f>
        <v>0</v>
      </c>
      <c r="D103" s="78">
        <v>0</v>
      </c>
      <c r="E103" s="78">
        <v>0</v>
      </c>
      <c r="F103" s="79">
        <f>A103/100*B103+A103/50*C103</f>
        <v>0</v>
      </c>
      <c r="G103" s="36"/>
      <c r="H103" s="36"/>
      <c r="I103" s="36"/>
      <c r="J103" s="82">
        <f>ABS(B103-ROUND(B103,0))+ABS(C103-ROUND(C103,0))</f>
        <v>0</v>
      </c>
    </row>
    <row r="104" ht="13.65" customHeight="1">
      <c r="A104" s="77">
        <f>'BIL'!I121</f>
        <v>103</v>
      </c>
      <c r="B104" s="78">
        <f>'BIL'!J121</f>
        <v>0</v>
      </c>
      <c r="C104" s="78">
        <f>'BIL'!K121</f>
        <v>0</v>
      </c>
      <c r="D104" s="78">
        <v>0</v>
      </c>
      <c r="E104" s="78">
        <v>0</v>
      </c>
      <c r="F104" s="79">
        <f>A104/100*B104+A104/50*C104</f>
        <v>0</v>
      </c>
      <c r="G104" s="36"/>
      <c r="H104" s="36"/>
      <c r="I104" s="36"/>
      <c r="J104" s="82">
        <f>ABS(B104-ROUND(B104,0))+ABS(C104-ROUND(C104,0))</f>
        <v>0</v>
      </c>
    </row>
    <row r="105" ht="13.65" customHeight="1">
      <c r="A105" s="77">
        <f>'BIL'!I122</f>
        <v>104</v>
      </c>
      <c r="B105" s="78">
        <f>'BIL'!J122</f>
        <v>0</v>
      </c>
      <c r="C105" s="78">
        <f>'BIL'!K122</f>
        <v>0</v>
      </c>
      <c r="D105" s="78">
        <v>0</v>
      </c>
      <c r="E105" s="78">
        <v>0</v>
      </c>
      <c r="F105" s="79">
        <f>A105/100*B105+A105/50*C105</f>
        <v>0</v>
      </c>
      <c r="G105" s="36"/>
      <c r="H105" s="36"/>
      <c r="I105" s="36"/>
      <c r="J105" s="82">
        <f>ABS(B105-ROUND(B105,0))+ABS(C105-ROUND(C105,0))</f>
        <v>0</v>
      </c>
    </row>
    <row r="106" ht="13.65" customHeight="1">
      <c r="A106" s="77">
        <f>'BIL'!I123</f>
        <v>105</v>
      </c>
      <c r="B106" s="78">
        <f>'BIL'!J123</f>
        <v>0</v>
      </c>
      <c r="C106" s="78">
        <f>'BIL'!K123</f>
        <v>0</v>
      </c>
      <c r="D106" s="78">
        <v>0</v>
      </c>
      <c r="E106" s="78">
        <v>0</v>
      </c>
      <c r="F106" s="79">
        <f>A106/100*B106+A106/50*C106</f>
        <v>0</v>
      </c>
      <c r="G106" s="36"/>
      <c r="H106" s="36"/>
      <c r="I106" s="36"/>
      <c r="J106" s="82">
        <f>ABS(B106-ROUND(B106,0))+ABS(C106-ROUND(C106,0))</f>
        <v>0</v>
      </c>
    </row>
    <row r="107" ht="13.65" customHeight="1">
      <c r="A107" s="77">
        <f>'BIL'!I124</f>
        <v>106</v>
      </c>
      <c r="B107" s="78">
        <f>'BIL'!J124</f>
        <v>0</v>
      </c>
      <c r="C107" s="78">
        <f>'BIL'!K124</f>
        <v>0</v>
      </c>
      <c r="D107" s="78">
        <v>0</v>
      </c>
      <c r="E107" s="78">
        <v>0</v>
      </c>
      <c r="F107" s="79">
        <f>A107/100*B107+A107/50*C107</f>
        <v>0</v>
      </c>
      <c r="G107" s="36"/>
      <c r="H107" s="36"/>
      <c r="I107" s="36"/>
      <c r="J107" s="82">
        <f>ABS(B107-ROUND(B107,0))+ABS(C107-ROUND(C107,0))</f>
        <v>0</v>
      </c>
    </row>
    <row r="108" ht="13.65" customHeight="1">
      <c r="A108" s="77">
        <f>'BIL'!I125</f>
        <v>107</v>
      </c>
      <c r="B108" s="78">
        <f>'BIL'!J125</f>
        <v>0</v>
      </c>
      <c r="C108" s="78">
        <f>'BIL'!K125</f>
        <v>0</v>
      </c>
      <c r="D108" s="78">
        <v>0</v>
      </c>
      <c r="E108" s="78">
        <v>0</v>
      </c>
      <c r="F108" s="79">
        <f>A108/100*B108+A108/50*C108</f>
        <v>0</v>
      </c>
      <c r="G108" s="36"/>
      <c r="H108" s="36"/>
      <c r="I108" s="36"/>
      <c r="J108" s="82">
        <f>ABS(B108-ROUND(B108,0))+ABS(C108-ROUND(C108,0))</f>
        <v>0</v>
      </c>
    </row>
    <row r="109" ht="13.65" customHeight="1">
      <c r="A109" s="77">
        <f>'BIL'!I126</f>
        <v>108</v>
      </c>
      <c r="B109" s="78">
        <f>'BIL'!J126</f>
        <v>0</v>
      </c>
      <c r="C109" s="78">
        <f>'BIL'!K126</f>
        <v>0</v>
      </c>
      <c r="D109" s="78">
        <v>0</v>
      </c>
      <c r="E109" s="78">
        <v>0</v>
      </c>
      <c r="F109" s="79">
        <f>A109/100*B109+A109/50*C109</f>
        <v>0</v>
      </c>
      <c r="G109" s="36"/>
      <c r="H109" s="36"/>
      <c r="I109" s="36"/>
      <c r="J109" s="82">
        <f>ABS(B109-ROUND(B109,0))+ABS(C109-ROUND(C109,0))</f>
        <v>0</v>
      </c>
    </row>
    <row r="110" ht="13.65" customHeight="1">
      <c r="A110" s="77">
        <f>'BIL'!I127</f>
        <v>109</v>
      </c>
      <c r="B110" s="78">
        <f>'BIL'!J127</f>
        <v>0</v>
      </c>
      <c r="C110" s="78">
        <f>'BIL'!K127</f>
        <v>0</v>
      </c>
      <c r="D110" s="78">
        <v>0</v>
      </c>
      <c r="E110" s="78">
        <v>0</v>
      </c>
      <c r="F110" s="79">
        <f>A110/100*B110+A110/50*C110</f>
        <v>0</v>
      </c>
      <c r="G110" s="36"/>
      <c r="H110" s="36"/>
      <c r="I110" s="36"/>
      <c r="J110" s="82">
        <f>ABS(B110-ROUND(B110,0))+ABS(C110-ROUND(C110,0))</f>
        <v>0</v>
      </c>
    </row>
    <row r="111" ht="13.65" customHeight="1">
      <c r="A111" s="77">
        <f>'BIL'!I128</f>
        <v>110</v>
      </c>
      <c r="B111" s="78">
        <f>'BIL'!J128</f>
        <v>0</v>
      </c>
      <c r="C111" s="78">
        <f>'BIL'!K128</f>
        <v>0</v>
      </c>
      <c r="D111" s="78">
        <v>0</v>
      </c>
      <c r="E111" s="78">
        <v>0</v>
      </c>
      <c r="F111" s="79">
        <f>A111/100*B111+A111/50*C111</f>
        <v>0</v>
      </c>
      <c r="G111" s="36"/>
      <c r="H111" s="36"/>
      <c r="I111" s="36"/>
      <c r="J111" s="82">
        <f>ABS(B111-ROUND(B111,0))+ABS(C111-ROUND(C111,0))</f>
        <v>0</v>
      </c>
    </row>
    <row r="112" ht="13.65" customHeight="1">
      <c r="A112" s="77">
        <f>'BIL'!I129</f>
        <v>111</v>
      </c>
      <c r="B112" s="78">
        <f>'BIL'!J129</f>
        <v>0</v>
      </c>
      <c r="C112" s="78">
        <f>'BIL'!K129</f>
        <v>0</v>
      </c>
      <c r="D112" s="78">
        <v>0</v>
      </c>
      <c r="E112" s="78">
        <v>0</v>
      </c>
      <c r="F112" s="79">
        <f>A112/100*B112+A112/50*C112</f>
        <v>0</v>
      </c>
      <c r="G112" s="36"/>
      <c r="H112" s="36"/>
      <c r="I112" s="36"/>
      <c r="J112" s="82">
        <f>ABS(B112-ROUND(B112,0))+ABS(C112-ROUND(C112,0))</f>
        <v>0</v>
      </c>
    </row>
    <row r="113" ht="13.65" customHeight="1">
      <c r="A113" s="77">
        <f>'BIL'!I130</f>
        <v>112</v>
      </c>
      <c r="B113" s="78">
        <f>'BIL'!J130</f>
        <v>0</v>
      </c>
      <c r="C113" s="78">
        <f>'BIL'!K130</f>
        <v>0</v>
      </c>
      <c r="D113" s="78">
        <v>0</v>
      </c>
      <c r="E113" s="78">
        <v>0</v>
      </c>
      <c r="F113" s="79">
        <f>A113/100*B113+A113/50*C113</f>
        <v>0</v>
      </c>
      <c r="G113" s="36"/>
      <c r="H113" s="36"/>
      <c r="I113" s="36"/>
      <c r="J113" s="82">
        <f>ABS(B113-ROUND(B113,0))+ABS(C113-ROUND(C113,0))</f>
        <v>0</v>
      </c>
    </row>
    <row r="114" ht="13.65" customHeight="1">
      <c r="A114" s="77">
        <f>'BIL'!I131</f>
        <v>113</v>
      </c>
      <c r="B114" s="78">
        <f>'BIL'!J131</f>
        <v>0</v>
      </c>
      <c r="C114" s="78">
        <f>'BIL'!K131</f>
        <v>0</v>
      </c>
      <c r="D114" s="78">
        <v>0</v>
      </c>
      <c r="E114" s="78">
        <v>0</v>
      </c>
      <c r="F114" s="79">
        <f>A114/100*B114+A114/50*C114</f>
        <v>0</v>
      </c>
      <c r="G114" s="36"/>
      <c r="H114" s="36"/>
      <c r="I114" s="36"/>
      <c r="J114" s="82">
        <f>ABS(B114-ROUND(B114,0))+ABS(C114-ROUND(C114,0))</f>
        <v>0</v>
      </c>
    </row>
    <row r="115" ht="13.65" customHeight="1">
      <c r="A115" s="77">
        <f>'BIL'!I132</f>
        <v>114</v>
      </c>
      <c r="B115" s="78">
        <f>'BIL'!J132</f>
        <v>0</v>
      </c>
      <c r="C115" s="78">
        <f>'BIL'!K132</f>
        <v>0</v>
      </c>
      <c r="D115" s="78">
        <v>0</v>
      </c>
      <c r="E115" s="78">
        <v>0</v>
      </c>
      <c r="F115" s="79">
        <f>A115/100*B115+A115/50*C115</f>
        <v>0</v>
      </c>
      <c r="G115" s="36"/>
      <c r="H115" s="36"/>
      <c r="I115" s="36"/>
      <c r="J115" s="82">
        <f>ABS(B115-ROUND(B115,0))+ABS(C115-ROUND(C115,0))</f>
        <v>0</v>
      </c>
    </row>
    <row r="116" ht="13.65" customHeight="1">
      <c r="A116" s="77">
        <f>'BIL'!I133</f>
        <v>115</v>
      </c>
      <c r="B116" s="78">
        <f>'BIL'!J133</f>
        <v>0</v>
      </c>
      <c r="C116" s="78">
        <f>'BIL'!K133</f>
        <v>0</v>
      </c>
      <c r="D116" s="78">
        <v>0</v>
      </c>
      <c r="E116" s="78">
        <v>0</v>
      </c>
      <c r="F116" s="79">
        <f>A116/100*B116+A116/50*C116</f>
        <v>0</v>
      </c>
      <c r="G116" s="36"/>
      <c r="H116" s="36"/>
      <c r="I116" s="36"/>
      <c r="J116" s="82">
        <f>ABS(B116-ROUND(B116,0))+ABS(C116-ROUND(C116,0))</f>
        <v>0</v>
      </c>
    </row>
    <row r="117" ht="13.65" customHeight="1">
      <c r="A117" s="77">
        <f>'BIL'!I134</f>
        <v>116</v>
      </c>
      <c r="B117" s="78">
        <f>'BIL'!J134</f>
        <v>0</v>
      </c>
      <c r="C117" s="78">
        <f>'BIL'!K134</f>
        <v>0</v>
      </c>
      <c r="D117" s="78">
        <v>0</v>
      </c>
      <c r="E117" s="78">
        <v>0</v>
      </c>
      <c r="F117" s="79">
        <f>A117/100*B117+A117/50*C117</f>
        <v>0</v>
      </c>
      <c r="G117" s="36"/>
      <c r="H117" s="36"/>
      <c r="I117" s="36"/>
      <c r="J117" s="82">
        <f>ABS(B117-ROUND(B117,0))+ABS(C117-ROUND(C117,0))</f>
        <v>0</v>
      </c>
    </row>
    <row r="118" ht="13.65" customHeight="1">
      <c r="A118" s="77">
        <f>'BIL'!I135</f>
        <v>117</v>
      </c>
      <c r="B118" s="78">
        <f>'BIL'!J135</f>
        <v>0</v>
      </c>
      <c r="C118" s="78">
        <f>'BIL'!K135</f>
        <v>0</v>
      </c>
      <c r="D118" s="78">
        <v>0</v>
      </c>
      <c r="E118" s="78">
        <v>0</v>
      </c>
      <c r="F118" s="79">
        <f>A118/100*B118+A118/50*C118</f>
        <v>0</v>
      </c>
      <c r="G118" s="36"/>
      <c r="H118" s="36"/>
      <c r="I118" s="36"/>
      <c r="J118" s="82">
        <f>ABS(B118-ROUND(B118,0))+ABS(C118-ROUND(C118,0))</f>
        <v>0</v>
      </c>
    </row>
    <row r="119" ht="13.65" customHeight="1">
      <c r="A119" s="77">
        <f>'BIL'!I136</f>
        <v>118</v>
      </c>
      <c r="B119" s="78">
        <f>'BIL'!J136</f>
        <v>0</v>
      </c>
      <c r="C119" s="78">
        <f>'BIL'!K136</f>
        <v>0</v>
      </c>
      <c r="D119" s="78">
        <v>0</v>
      </c>
      <c r="E119" s="78">
        <v>0</v>
      </c>
      <c r="F119" s="79">
        <f>A119/100*B119+A119/50*C119</f>
        <v>0</v>
      </c>
      <c r="G119" s="36"/>
      <c r="H119" s="36"/>
      <c r="I119" s="36"/>
      <c r="J119" s="82">
        <f>ABS(B119-ROUND(B119,0))+ABS(C119-ROUND(C119,0))</f>
        <v>0</v>
      </c>
    </row>
    <row r="120" ht="13.65" customHeight="1">
      <c r="A120" s="77">
        <f>'BIL'!I137</f>
        <v>119</v>
      </c>
      <c r="B120" s="78">
        <f>'BIL'!J137</f>
        <v>0</v>
      </c>
      <c r="C120" s="78">
        <f>'BIL'!K137</f>
        <v>0</v>
      </c>
      <c r="D120" s="78">
        <v>0</v>
      </c>
      <c r="E120" s="78">
        <v>0</v>
      </c>
      <c r="F120" s="79">
        <f>A120/100*B120+A120/50*C120</f>
        <v>0</v>
      </c>
      <c r="G120" s="36"/>
      <c r="H120" s="36"/>
      <c r="I120" s="36"/>
      <c r="J120" s="82">
        <f>ABS(B120-ROUND(B120,0))+ABS(C120-ROUND(C120,0))</f>
        <v>0</v>
      </c>
    </row>
    <row r="121" ht="13.65" customHeight="1">
      <c r="A121" s="77">
        <f>'BIL'!I138</f>
        <v>120</v>
      </c>
      <c r="B121" s="78">
        <f>'BIL'!J138</f>
        <v>0</v>
      </c>
      <c r="C121" s="78">
        <f>'BIL'!K138</f>
        <v>0</v>
      </c>
      <c r="D121" s="78">
        <v>0</v>
      </c>
      <c r="E121" s="78">
        <v>0</v>
      </c>
      <c r="F121" s="79">
        <f>A121/100*B121+A121/50*C121</f>
        <v>0</v>
      </c>
      <c r="G121" s="36"/>
      <c r="H121" s="36"/>
      <c r="I121" s="36"/>
      <c r="J121" s="82">
        <f>ABS(B121-ROUND(B121,0))+ABS(C121-ROUND(C121,0))</f>
        <v>0</v>
      </c>
    </row>
    <row r="122" ht="13.65" customHeight="1">
      <c r="A122" s="77">
        <f>'BIL'!I139</f>
        <v>121</v>
      </c>
      <c r="B122" s="78">
        <f>'BIL'!J139</f>
        <v>0</v>
      </c>
      <c r="C122" s="78">
        <f>'BIL'!K139</f>
        <v>0</v>
      </c>
      <c r="D122" s="78">
        <v>0</v>
      </c>
      <c r="E122" s="78">
        <v>0</v>
      </c>
      <c r="F122" s="79">
        <f>A122/100*B122+A122/50*C122</f>
        <v>0</v>
      </c>
      <c r="G122" s="36"/>
      <c r="H122" s="36"/>
      <c r="I122" s="36"/>
      <c r="J122" s="82">
        <f>ABS(B122-ROUND(B122,0))+ABS(C122-ROUND(C122,0))</f>
        <v>0</v>
      </c>
    </row>
    <row r="123" ht="13.65" customHeight="1">
      <c r="A123" s="77">
        <f>'BIL'!I140</f>
        <v>122</v>
      </c>
      <c r="B123" s="78">
        <f>'BIL'!J140</f>
        <v>0</v>
      </c>
      <c r="C123" s="78">
        <f>'BIL'!K140</f>
        <v>0</v>
      </c>
      <c r="D123" s="78">
        <v>0</v>
      </c>
      <c r="E123" s="78">
        <v>0</v>
      </c>
      <c r="F123" s="79">
        <f>A123/100*B123+A123/50*C123</f>
        <v>0</v>
      </c>
      <c r="G123" s="36"/>
      <c r="H123" s="36"/>
      <c r="I123" s="36"/>
      <c r="J123" s="82">
        <f>ABS(B123-ROUND(B123,0))+ABS(C123-ROUND(C123,0))</f>
        <v>0</v>
      </c>
    </row>
    <row r="124" ht="13.65" customHeight="1">
      <c r="A124" s="77">
        <f>'BIL'!I141</f>
        <v>123</v>
      </c>
      <c r="B124" s="78">
        <f>'BIL'!J141</f>
        <v>0</v>
      </c>
      <c r="C124" s="78">
        <f>'BIL'!K141</f>
        <v>0</v>
      </c>
      <c r="D124" s="78">
        <v>0</v>
      </c>
      <c r="E124" s="78">
        <v>0</v>
      </c>
      <c r="F124" s="79">
        <f>A124/100*B124+A124/50*C124</f>
        <v>0</v>
      </c>
      <c r="G124" s="36"/>
      <c r="H124" s="36"/>
      <c r="I124" s="36"/>
      <c r="J124" s="82">
        <f>ABS(B124-ROUND(B124,0))+ABS(C124-ROUND(C124,0))</f>
        <v>0</v>
      </c>
    </row>
    <row r="125" ht="13.65" customHeight="1">
      <c r="A125" s="77">
        <f>'BIL'!I142</f>
        <v>124</v>
      </c>
      <c r="B125" s="78">
        <f>'BIL'!J142</f>
        <v>0</v>
      </c>
      <c r="C125" s="78">
        <f>'BIL'!K142</f>
        <v>0</v>
      </c>
      <c r="D125" s="78">
        <v>0</v>
      </c>
      <c r="E125" s="78">
        <v>0</v>
      </c>
      <c r="F125" s="79">
        <f>A125/100*B125+A125/50*C125</f>
        <v>0</v>
      </c>
      <c r="G125" s="36"/>
      <c r="H125" s="36"/>
      <c r="I125" s="36"/>
      <c r="J125" s="82">
        <f>ABS(B125-ROUND(B125,0))+ABS(C125-ROUND(C125,0))</f>
        <v>0</v>
      </c>
    </row>
    <row r="126" ht="13.65" customHeight="1">
      <c r="A126" s="77">
        <f>'BIL'!I143</f>
        <v>125</v>
      </c>
      <c r="B126" s="78">
        <f>'BIL'!J143</f>
        <v>0</v>
      </c>
      <c r="C126" s="78">
        <f>'BIL'!K143</f>
        <v>0</v>
      </c>
      <c r="D126" s="78">
        <v>0</v>
      </c>
      <c r="E126" s="78">
        <v>0</v>
      </c>
      <c r="F126" s="79">
        <f>A126/100*B126+A126/50*C126</f>
        <v>0</v>
      </c>
      <c r="G126" s="36"/>
      <c r="H126" s="36"/>
      <c r="I126" s="36"/>
      <c r="J126" s="82">
        <f>ABS(B126-ROUND(B126,0))+ABS(C126-ROUND(C126,0))</f>
        <v>0</v>
      </c>
    </row>
    <row r="127" ht="13.65" customHeight="1">
      <c r="A127" s="77">
        <f>'BIL'!I144</f>
        <v>126</v>
      </c>
      <c r="B127" s="78">
        <f>'BIL'!J144</f>
        <v>0</v>
      </c>
      <c r="C127" s="78">
        <f>'BIL'!K144</f>
        <v>0</v>
      </c>
      <c r="D127" s="78">
        <v>0</v>
      </c>
      <c r="E127" s="78">
        <v>0</v>
      </c>
      <c r="F127" s="79">
        <f>A127/100*B127+A127/50*C127</f>
        <v>0</v>
      </c>
      <c r="G127" s="36"/>
      <c r="H127" s="36"/>
      <c r="I127" s="36"/>
      <c r="J127" s="82">
        <f>ABS(B127-ROUND(B127,0))+ABS(C127-ROUND(C127,0))</f>
        <v>0</v>
      </c>
    </row>
    <row r="128" ht="13.65" customHeight="1">
      <c r="A128" s="77">
        <f>'BIL'!I145</f>
        <v>127</v>
      </c>
      <c r="B128" s="78">
        <f>'BIL'!J145</f>
        <v>0</v>
      </c>
      <c r="C128" s="78">
        <f>'BIL'!K145</f>
        <v>0</v>
      </c>
      <c r="D128" s="78">
        <v>0</v>
      </c>
      <c r="E128" s="78">
        <v>0</v>
      </c>
      <c r="F128" s="79">
        <f>A128/100*B128+A128/50*C128</f>
        <v>0</v>
      </c>
      <c r="G128" s="36"/>
      <c r="H128" s="36"/>
      <c r="I128" s="36"/>
      <c r="J128" s="82">
        <f>ABS(B128-ROUND(B128,0))+ABS(C128-ROUND(C128,0))</f>
        <v>0</v>
      </c>
    </row>
    <row r="129" ht="13.65" customHeight="1">
      <c r="A129" s="77">
        <f>'BIL'!I146</f>
        <v>128</v>
      </c>
      <c r="B129" s="78">
        <f>'BIL'!J146</f>
        <v>0</v>
      </c>
      <c r="C129" s="78">
        <f>'BIL'!K146</f>
        <v>0</v>
      </c>
      <c r="D129" s="78">
        <v>0</v>
      </c>
      <c r="E129" s="78">
        <v>0</v>
      </c>
      <c r="F129" s="79">
        <f>A129/100*B129+A129/50*C129</f>
        <v>0</v>
      </c>
      <c r="G129" s="36"/>
      <c r="H129" s="36"/>
      <c r="I129" s="36"/>
      <c r="J129" s="82">
        <f>ABS(B129-ROUND(B129,0))+ABS(C129-ROUND(C129,0))</f>
        <v>0</v>
      </c>
    </row>
    <row r="130" ht="13.65" customHeight="1">
      <c r="A130" s="77">
        <f>'BIL'!I147</f>
        <v>129</v>
      </c>
      <c r="B130" s="78">
        <f>'BIL'!J147</f>
        <v>0</v>
      </c>
      <c r="C130" s="78">
        <f>'BIL'!K147</f>
        <v>0</v>
      </c>
      <c r="D130" s="78">
        <v>0</v>
      </c>
      <c r="E130" s="78">
        <v>0</v>
      </c>
      <c r="F130" s="79">
        <f>A130/100*B130+A130/50*C130</f>
        <v>0</v>
      </c>
      <c r="G130" s="36"/>
      <c r="H130" s="36"/>
      <c r="I130" s="36"/>
      <c r="J130" s="82">
        <f>ABS(B130-ROUND(B130,0))+ABS(C130-ROUND(C130,0))</f>
        <v>0</v>
      </c>
    </row>
    <row r="131" ht="13.65" customHeight="1">
      <c r="A131" s="77">
        <f>'BIL'!I148</f>
        <v>130</v>
      </c>
      <c r="B131" s="78">
        <f>'BIL'!J148</f>
        <v>0</v>
      </c>
      <c r="C131" s="78">
        <f>'BIL'!K148</f>
        <v>0</v>
      </c>
      <c r="D131" s="78">
        <v>0</v>
      </c>
      <c r="E131" s="78">
        <v>0</v>
      </c>
      <c r="F131" s="79">
        <f>A131/100*B131+A131/50*C131</f>
        <v>0</v>
      </c>
      <c r="G131" s="36"/>
      <c r="H131" s="36"/>
      <c r="I131" s="36"/>
      <c r="J131" s="82">
        <f>ABS(B131-ROUND(B131,0))+ABS(C131-ROUND(C131,0))</f>
        <v>0</v>
      </c>
    </row>
    <row r="132" ht="13.65" customHeight="1">
      <c r="A132" s="77">
        <f>'BIL'!I149</f>
        <v>131</v>
      </c>
      <c r="B132" s="78">
        <f>'BIL'!J149</f>
        <v>0</v>
      </c>
      <c r="C132" s="78">
        <f>'BIL'!K149</f>
        <v>0</v>
      </c>
      <c r="D132" s="78">
        <v>0</v>
      </c>
      <c r="E132" s="78">
        <v>0</v>
      </c>
      <c r="F132" s="79">
        <f>A132/100*B132+A132/50*C132</f>
        <v>0</v>
      </c>
      <c r="G132" s="36"/>
      <c r="H132" s="36"/>
      <c r="I132" s="36"/>
      <c r="J132" s="82">
        <f>ABS(B132-ROUND(B132,0))+ABS(C132-ROUND(C132,0))</f>
        <v>0</v>
      </c>
    </row>
    <row r="133" ht="13.65" customHeight="1">
      <c r="A133" s="77">
        <f>'BIL'!I150</f>
        <v>132</v>
      </c>
      <c r="B133" s="78">
        <f>'BIL'!J150</f>
        <v>0</v>
      </c>
      <c r="C133" s="78">
        <f>'BIL'!K150</f>
        <v>0</v>
      </c>
      <c r="D133" s="78">
        <v>0</v>
      </c>
      <c r="E133" s="78">
        <v>0</v>
      </c>
      <c r="F133" s="79">
        <f>A133/100*B133+A133/50*C133</f>
        <v>0</v>
      </c>
      <c r="G133" s="36"/>
      <c r="H133" s="36"/>
      <c r="I133" s="36"/>
      <c r="J133" s="82">
        <f>ABS(B133-ROUND(B133,0))+ABS(C133-ROUND(C133,0))</f>
        <v>0</v>
      </c>
    </row>
    <row r="134" ht="13.65" customHeight="1">
      <c r="A134" s="77">
        <f>'BIL'!I151</f>
        <v>133</v>
      </c>
      <c r="B134" s="78">
        <f>'BIL'!J151</f>
        <v>0</v>
      </c>
      <c r="C134" s="78">
        <f>'BIL'!K151</f>
        <v>0</v>
      </c>
      <c r="D134" s="78">
        <v>0</v>
      </c>
      <c r="E134" s="78">
        <v>0</v>
      </c>
      <c r="F134" s="79">
        <f>A134/100*B134+A134/50*C134</f>
        <v>0</v>
      </c>
      <c r="G134" s="36"/>
      <c r="H134" s="36"/>
      <c r="I134" s="36"/>
      <c r="J134" s="82">
        <f>ABS(B134-ROUND(B134,0))+ABS(C134-ROUND(C134,0))</f>
        <v>0</v>
      </c>
    </row>
    <row r="135" ht="13.65" customHeight="1">
      <c r="A135" s="77">
        <f>'BIL'!I152</f>
        <v>134</v>
      </c>
      <c r="B135" s="78">
        <f>'BIL'!J152</f>
        <v>0</v>
      </c>
      <c r="C135" s="78">
        <f>'BIL'!K152</f>
        <v>0</v>
      </c>
      <c r="D135" s="78">
        <v>0</v>
      </c>
      <c r="E135" s="78">
        <v>0</v>
      </c>
      <c r="F135" s="79">
        <f>A135/100*B135+A135/50*C135</f>
        <v>0</v>
      </c>
      <c r="G135" s="36"/>
      <c r="H135" s="36"/>
      <c r="I135" s="36"/>
      <c r="J135" s="82">
        <f>ABS(B135-ROUND(B135,0))+ABS(C135-ROUND(C135,0))</f>
        <v>0</v>
      </c>
    </row>
    <row r="136" ht="13.65" customHeight="1">
      <c r="A136" s="77">
        <f>'BIL'!I153</f>
        <v>135</v>
      </c>
      <c r="B136" s="78">
        <f>'BIL'!J153</f>
        <v>0</v>
      </c>
      <c r="C136" s="78">
        <f>'BIL'!K153</f>
        <v>0</v>
      </c>
      <c r="D136" s="78">
        <v>0</v>
      </c>
      <c r="E136" s="78">
        <v>0</v>
      </c>
      <c r="F136" s="79">
        <f>A136/100*B136+A136/50*C136</f>
        <v>0</v>
      </c>
      <c r="G136" s="36"/>
      <c r="H136" s="36"/>
      <c r="I136" s="36"/>
      <c r="J136" s="82">
        <f>ABS(B136-ROUND(B136,0))+ABS(C136-ROUND(C136,0))</f>
        <v>0</v>
      </c>
    </row>
    <row r="137" ht="13.65" customHeight="1">
      <c r="A137" s="77">
        <f>'BIL'!I154</f>
        <v>136</v>
      </c>
      <c r="B137" s="78">
        <f>'BIL'!J154</f>
        <v>0</v>
      </c>
      <c r="C137" s="78">
        <f>'BIL'!K154</f>
        <v>0</v>
      </c>
      <c r="D137" s="78">
        <v>0</v>
      </c>
      <c r="E137" s="78">
        <v>0</v>
      </c>
      <c r="F137" s="79">
        <f>A137/100*B137+A137/50*C137</f>
        <v>0</v>
      </c>
      <c r="G137" s="36"/>
      <c r="H137" s="36"/>
      <c r="I137" s="36"/>
      <c r="J137" s="82">
        <f>ABS(B137-ROUND(B137,0))+ABS(C137-ROUND(C137,0))</f>
        <v>0</v>
      </c>
    </row>
    <row r="138" ht="13.65" customHeight="1">
      <c r="A138" s="77">
        <f>'BIL'!I155</f>
        <v>137</v>
      </c>
      <c r="B138" s="78">
        <f>'BIL'!J155</f>
        <v>0</v>
      </c>
      <c r="C138" s="78">
        <f>'BIL'!K155</f>
        <v>0</v>
      </c>
      <c r="D138" s="78">
        <v>0</v>
      </c>
      <c r="E138" s="78">
        <v>0</v>
      </c>
      <c r="F138" s="79">
        <f>A138/100*B138+A138/50*C138</f>
        <v>0</v>
      </c>
      <c r="G138" s="36"/>
      <c r="H138" s="36"/>
      <c r="I138" s="36"/>
      <c r="J138" s="82">
        <f>ABS(B138-ROUND(B138,0))+ABS(C138-ROUND(C138,0))</f>
        <v>0</v>
      </c>
    </row>
    <row r="139" ht="13.65" customHeight="1">
      <c r="A139" s="77">
        <f>'BIL'!I156</f>
        <v>138</v>
      </c>
      <c r="B139" s="78">
        <f>'BIL'!J156</f>
        <v>0</v>
      </c>
      <c r="C139" s="78">
        <f>'BIL'!K156</f>
        <v>0</v>
      </c>
      <c r="D139" s="78">
        <v>0</v>
      </c>
      <c r="E139" s="78">
        <v>0</v>
      </c>
      <c r="F139" s="79">
        <f>A139/100*B139+A139/50*C139</f>
        <v>0</v>
      </c>
      <c r="G139" s="36"/>
      <c r="H139" s="36"/>
      <c r="I139" s="36"/>
      <c r="J139" s="82">
        <f>ABS(B139-ROUND(B139,0))+ABS(C139-ROUND(C139,0))</f>
        <v>0</v>
      </c>
    </row>
    <row r="140" ht="13.65" customHeight="1">
      <c r="A140" s="77">
        <f>'BIL'!I157</f>
        <v>139</v>
      </c>
      <c r="B140" s="78">
        <f>'BIL'!J157</f>
        <v>0</v>
      </c>
      <c r="C140" s="78">
        <f>'BIL'!K157</f>
        <v>0</v>
      </c>
      <c r="D140" s="78">
        <v>0</v>
      </c>
      <c r="E140" s="78">
        <v>0</v>
      </c>
      <c r="F140" s="79">
        <f>A140/100*B140+A140/50*C140</f>
        <v>0</v>
      </c>
      <c r="G140" s="36"/>
      <c r="H140" s="36"/>
      <c r="I140" s="36"/>
      <c r="J140" s="82">
        <f>ABS(B140-ROUND(B140,0))+ABS(C140-ROUND(C140,0))</f>
        <v>0</v>
      </c>
    </row>
    <row r="141" ht="13.65" customHeight="1">
      <c r="A141" s="77">
        <f>'BIL'!I158</f>
        <v>140</v>
      </c>
      <c r="B141" s="78">
        <f>'BIL'!J158</f>
        <v>0</v>
      </c>
      <c r="C141" s="78">
        <f>'BIL'!K158</f>
        <v>0</v>
      </c>
      <c r="D141" s="78">
        <v>0</v>
      </c>
      <c r="E141" s="78">
        <v>0</v>
      </c>
      <c r="F141" s="79">
        <f>A141/100*B141+A141/50*C141</f>
        <v>0</v>
      </c>
      <c r="G141" s="36"/>
      <c r="H141" s="36"/>
      <c r="I141" s="36"/>
      <c r="J141" s="82">
        <f>ABS(B141-ROUND(B141,0))+ABS(C141-ROUND(C141,0))</f>
        <v>0</v>
      </c>
    </row>
    <row r="142" ht="13.65" customHeight="1">
      <c r="A142" s="77">
        <f>'BIL'!I159</f>
        <v>141</v>
      </c>
      <c r="B142" s="78">
        <f>'BIL'!J159</f>
        <v>0</v>
      </c>
      <c r="C142" s="78">
        <f>'BIL'!K159</f>
        <v>0</v>
      </c>
      <c r="D142" s="78">
        <v>0</v>
      </c>
      <c r="E142" s="78">
        <v>0</v>
      </c>
      <c r="F142" s="79">
        <f>A142/100*B142+A142/50*C142</f>
        <v>0</v>
      </c>
      <c r="G142" s="36"/>
      <c r="H142" s="36"/>
      <c r="I142" s="36"/>
      <c r="J142" s="82">
        <f>ABS(B142-ROUND(B142,0))+ABS(C142-ROUND(C142,0))</f>
        <v>0</v>
      </c>
    </row>
    <row r="143" ht="13.65" customHeight="1">
      <c r="A143" s="77">
        <f>'BIL'!I160</f>
        <v>142</v>
      </c>
      <c r="B143" s="78">
        <f>'BIL'!J160</f>
        <v>0</v>
      </c>
      <c r="C143" s="78">
        <f>'BIL'!K160</f>
        <v>0</v>
      </c>
      <c r="D143" s="78">
        <v>0</v>
      </c>
      <c r="E143" s="78">
        <v>0</v>
      </c>
      <c r="F143" s="79">
        <f>A143/100*B143+A143/50*C143</f>
        <v>0</v>
      </c>
      <c r="G143" s="36"/>
      <c r="H143" s="36"/>
      <c r="I143" s="36"/>
      <c r="J143" s="82">
        <f>ABS(B143-ROUND(B143,0))+ABS(C143-ROUND(C143,0))</f>
        <v>0</v>
      </c>
    </row>
    <row r="144" ht="13.65" customHeight="1">
      <c r="A144" s="77">
        <f>'BIL'!I161</f>
        <v>143</v>
      </c>
      <c r="B144" s="78">
        <f>'BIL'!J161</f>
        <v>0</v>
      </c>
      <c r="C144" s="78">
        <f>'BIL'!K161</f>
        <v>0</v>
      </c>
      <c r="D144" s="78">
        <v>0</v>
      </c>
      <c r="E144" s="78">
        <v>0</v>
      </c>
      <c r="F144" s="79">
        <f>A144/100*B144+A144/50*C144</f>
        <v>0</v>
      </c>
      <c r="G144" s="36"/>
      <c r="H144" s="36"/>
      <c r="I144" s="36"/>
      <c r="J144" s="82">
        <f>ABS(B144-ROUND(B144,0))+ABS(C144-ROUND(C144,0))</f>
        <v>0</v>
      </c>
    </row>
    <row r="145" ht="13.65" customHeight="1">
      <c r="A145" s="77">
        <f>'BIL'!I162</f>
        <v>144</v>
      </c>
      <c r="B145" s="78">
        <f>'BIL'!J162</f>
        <v>0</v>
      </c>
      <c r="C145" s="78">
        <f>'BIL'!K162</f>
        <v>0</v>
      </c>
      <c r="D145" s="78">
        <v>0</v>
      </c>
      <c r="E145" s="78">
        <v>0</v>
      </c>
      <c r="F145" s="79">
        <f>A145/100*B145+A145/50*C145</f>
        <v>0</v>
      </c>
      <c r="G145" s="36"/>
      <c r="H145" s="36"/>
      <c r="I145" s="36"/>
      <c r="J145" s="82">
        <f>ABS(B145-ROUND(B145,0))+ABS(C145-ROUND(C145,0))</f>
        <v>0</v>
      </c>
    </row>
    <row r="146" ht="13.65" customHeight="1">
      <c r="A146" s="77">
        <f>'BIL'!I164</f>
        <v>145</v>
      </c>
      <c r="B146" s="78">
        <f>'BIL'!J164</f>
        <v>130523</v>
      </c>
      <c r="C146" s="78">
        <f>'BIL'!K164</f>
        <v>77386</v>
      </c>
      <c r="D146" s="78">
        <v>0</v>
      </c>
      <c r="E146" s="78">
        <v>0</v>
      </c>
      <c r="F146" s="79">
        <f>A146/100*B146+A146/50*C146</f>
        <v>413677.75</v>
      </c>
      <c r="G146" s="36"/>
      <c r="H146" s="36"/>
      <c r="I146" s="36"/>
      <c r="J146" s="82">
        <f>ABS(B146-ROUND(B146,0))+ABS(C146-ROUND(C146,0))</f>
        <v>0</v>
      </c>
    </row>
    <row r="147" ht="13.65" customHeight="1">
      <c r="A147" s="77">
        <f>'BIL'!I165</f>
        <v>146</v>
      </c>
      <c r="B147" s="78">
        <f>'BIL'!J165</f>
        <v>121015</v>
      </c>
      <c r="C147" s="78">
        <f>'BIL'!K165</f>
        <v>83319</v>
      </c>
      <c r="D147" s="78">
        <v>0</v>
      </c>
      <c r="E147" s="78">
        <v>0</v>
      </c>
      <c r="F147" s="79">
        <f>A147/100*B147+A147/50*C147</f>
        <v>419973.38</v>
      </c>
      <c r="G147" s="36"/>
      <c r="H147" s="36"/>
      <c r="I147" s="36"/>
      <c r="J147" s="82">
        <f>ABS(B147-ROUND(B147,0))+ABS(C147-ROUND(C147,0))</f>
        <v>0</v>
      </c>
    </row>
    <row r="148" ht="13.65" customHeight="1">
      <c r="A148" s="77">
        <f>'BIL'!I166</f>
        <v>147</v>
      </c>
      <c r="B148" s="78">
        <f>'BIL'!J166</f>
        <v>0</v>
      </c>
      <c r="C148" s="78">
        <f>'BIL'!K166</f>
        <v>5933</v>
      </c>
      <c r="D148" s="78">
        <v>0</v>
      </c>
      <c r="E148" s="78">
        <v>0</v>
      </c>
      <c r="F148" s="79">
        <f>A148/100*B148+A148/50*C148</f>
        <v>17443.02</v>
      </c>
      <c r="G148" s="36"/>
      <c r="H148" s="36"/>
      <c r="I148" s="36"/>
      <c r="J148" s="82">
        <f>ABS(B148-ROUND(B148,0))+ABS(C148-ROUND(C148,0))</f>
        <v>0</v>
      </c>
    </row>
    <row r="149" ht="13.65" customHeight="1">
      <c r="A149" s="77">
        <f>'BIL'!I167</f>
        <v>148</v>
      </c>
      <c r="B149" s="78">
        <f>'BIL'!J167</f>
        <v>0</v>
      </c>
      <c r="C149" s="78">
        <f>'BIL'!K167</f>
        <v>5825</v>
      </c>
      <c r="D149" s="78">
        <v>0</v>
      </c>
      <c r="E149" s="78">
        <v>0</v>
      </c>
      <c r="F149" s="79">
        <f>A149/100*B149+A149/50*C149</f>
        <v>17242</v>
      </c>
      <c r="G149" s="36"/>
      <c r="H149" s="36"/>
      <c r="I149" s="36"/>
      <c r="J149" s="82">
        <f>ABS(B149-ROUND(B149,0))+ABS(C149-ROUND(C149,0))</f>
        <v>0</v>
      </c>
    </row>
    <row r="150" ht="13.65" customHeight="1">
      <c r="A150" s="77">
        <f>'BIL'!I168</f>
        <v>149</v>
      </c>
      <c r="B150" s="78">
        <f>'BIL'!J168</f>
        <v>0</v>
      </c>
      <c r="C150" s="78">
        <f>'BIL'!K168</f>
        <v>4000</v>
      </c>
      <c r="D150" s="78">
        <v>0</v>
      </c>
      <c r="E150" s="78">
        <v>0</v>
      </c>
      <c r="F150" s="79">
        <f>A150/100*B150+A150/50*C150</f>
        <v>11920</v>
      </c>
      <c r="G150" s="36"/>
      <c r="H150" s="36"/>
      <c r="I150" s="36"/>
      <c r="J150" s="82">
        <f>ABS(B150-ROUND(B150,0))+ABS(C150-ROUND(C150,0))</f>
        <v>0</v>
      </c>
    </row>
    <row r="151" ht="13.65" customHeight="1">
      <c r="A151" s="77">
        <f>'BIL'!I169</f>
        <v>150</v>
      </c>
      <c r="B151" s="78">
        <f>'BIL'!J169</f>
        <v>0</v>
      </c>
      <c r="C151" s="78">
        <f>'BIL'!K169</f>
        <v>0</v>
      </c>
      <c r="D151" s="78">
        <v>0</v>
      </c>
      <c r="E151" s="78">
        <v>0</v>
      </c>
      <c r="F151" s="79">
        <f>A151/100*B151+A151/50*C151</f>
        <v>0</v>
      </c>
      <c r="G151" s="36"/>
      <c r="H151" s="36"/>
      <c r="I151" s="36"/>
      <c r="J151" s="82">
        <f>ABS(B151-ROUND(B151,0))+ABS(C151-ROUND(C151,0))</f>
        <v>0</v>
      </c>
    </row>
    <row r="152" ht="13.65" customHeight="1">
      <c r="A152" s="77">
        <f>'BIL'!I170</f>
        <v>151</v>
      </c>
      <c r="B152" s="78">
        <f>'BIL'!J170</f>
        <v>0</v>
      </c>
      <c r="C152" s="78">
        <f>'BIL'!K170</f>
        <v>0</v>
      </c>
      <c r="D152" s="78">
        <v>0</v>
      </c>
      <c r="E152" s="78">
        <v>0</v>
      </c>
      <c r="F152" s="79">
        <f>A152/100*B152+A152/50*C152</f>
        <v>0</v>
      </c>
      <c r="G152" s="36"/>
      <c r="H152" s="36"/>
      <c r="I152" s="36"/>
      <c r="J152" s="82">
        <f>ABS(B152-ROUND(B152,0))+ABS(C152-ROUND(C152,0))</f>
        <v>0</v>
      </c>
    </row>
    <row r="153" ht="13.65" customHeight="1">
      <c r="A153" s="77">
        <f>'BIL'!I171</f>
        <v>152</v>
      </c>
      <c r="B153" s="78">
        <f>'BIL'!J171</f>
        <v>0</v>
      </c>
      <c r="C153" s="78">
        <f>'BIL'!K171</f>
        <v>0</v>
      </c>
      <c r="D153" s="78">
        <v>0</v>
      </c>
      <c r="E153" s="78">
        <v>0</v>
      </c>
      <c r="F153" s="79">
        <f>A153/100*B153+A153/50*C153</f>
        <v>0</v>
      </c>
      <c r="G153" s="36"/>
      <c r="H153" s="36"/>
      <c r="I153" s="36"/>
      <c r="J153" s="82">
        <f>ABS(B153-ROUND(B153,0))+ABS(C153-ROUND(C153,0))</f>
        <v>0</v>
      </c>
    </row>
    <row r="154" ht="13.65" customHeight="1">
      <c r="A154" s="77">
        <f>'BIL'!I172</f>
        <v>153</v>
      </c>
      <c r="B154" s="78">
        <f>'BIL'!J172</f>
        <v>0</v>
      </c>
      <c r="C154" s="78">
        <f>'BIL'!K172</f>
        <v>1000</v>
      </c>
      <c r="D154" s="78">
        <v>0</v>
      </c>
      <c r="E154" s="78">
        <v>0</v>
      </c>
      <c r="F154" s="79">
        <f>A154/100*B154+A154/50*C154</f>
        <v>3060</v>
      </c>
      <c r="G154" s="36"/>
      <c r="H154" s="36"/>
      <c r="I154" s="36"/>
      <c r="J154" s="82">
        <f>ABS(B154-ROUND(B154,0))+ABS(C154-ROUND(C154,0))</f>
        <v>0</v>
      </c>
    </row>
    <row r="155" ht="13.65" customHeight="1">
      <c r="A155" s="77">
        <f>'BIL'!I173</f>
        <v>154</v>
      </c>
      <c r="B155" s="78">
        <f>'BIL'!J173</f>
        <v>0</v>
      </c>
      <c r="C155" s="78">
        <f>'BIL'!K173</f>
        <v>825</v>
      </c>
      <c r="D155" s="78">
        <v>0</v>
      </c>
      <c r="E155" s="78">
        <v>0</v>
      </c>
      <c r="F155" s="79">
        <f>A155/100*B155+A155/50*C155</f>
        <v>2541</v>
      </c>
      <c r="G155" s="36"/>
      <c r="H155" s="36"/>
      <c r="I155" s="36"/>
      <c r="J155" s="82">
        <f>ABS(B155-ROUND(B155,0))+ABS(C155-ROUND(C155,0))</f>
        <v>0</v>
      </c>
    </row>
    <row r="156" ht="13.65" customHeight="1">
      <c r="A156" s="77">
        <f>'BIL'!I174</f>
        <v>155</v>
      </c>
      <c r="B156" s="78">
        <f>'BIL'!J174</f>
        <v>0</v>
      </c>
      <c r="C156" s="78">
        <f>'BIL'!K174</f>
        <v>0</v>
      </c>
      <c r="D156" s="78">
        <v>0</v>
      </c>
      <c r="E156" s="78">
        <v>0</v>
      </c>
      <c r="F156" s="79">
        <f>A156/100*B156+A156/50*C156</f>
        <v>0</v>
      </c>
      <c r="G156" s="36"/>
      <c r="H156" s="36"/>
      <c r="I156" s="36"/>
      <c r="J156" s="82">
        <f>ABS(B156-ROUND(B156,0))+ABS(C156-ROUND(C156,0))</f>
        <v>0</v>
      </c>
    </row>
    <row r="157" ht="13.65" customHeight="1">
      <c r="A157" s="77">
        <f>'BIL'!I175</f>
        <v>156</v>
      </c>
      <c r="B157" s="78">
        <f>'BIL'!J175</f>
        <v>0</v>
      </c>
      <c r="C157" s="78">
        <f>'BIL'!K175</f>
        <v>64</v>
      </c>
      <c r="D157" s="78">
        <v>0</v>
      </c>
      <c r="E157" s="78">
        <v>0</v>
      </c>
      <c r="F157" s="79">
        <f>A157/100*B157+A157/50*C157</f>
        <v>199.68</v>
      </c>
      <c r="G157" s="36"/>
      <c r="H157" s="36"/>
      <c r="I157" s="36"/>
      <c r="J157" s="82">
        <f>ABS(B157-ROUND(B157,0))+ABS(C157-ROUND(C157,0))</f>
        <v>0</v>
      </c>
    </row>
    <row r="158" ht="13.65" customHeight="1">
      <c r="A158" s="77">
        <f>'BIL'!I176</f>
        <v>157</v>
      </c>
      <c r="B158" s="78">
        <f>'BIL'!J176</f>
        <v>0</v>
      </c>
      <c r="C158" s="78">
        <f>'BIL'!K176</f>
        <v>0</v>
      </c>
      <c r="D158" s="78">
        <v>0</v>
      </c>
      <c r="E158" s="78">
        <v>0</v>
      </c>
      <c r="F158" s="79">
        <f>A158/100*B158+A158/50*C158</f>
        <v>0</v>
      </c>
      <c r="G158" s="36"/>
      <c r="H158" s="36"/>
      <c r="I158" s="36"/>
      <c r="J158" s="82">
        <f>ABS(B158-ROUND(B158,0))+ABS(C158-ROUND(C158,0))</f>
        <v>0</v>
      </c>
    </row>
    <row r="159" ht="13.65" customHeight="1">
      <c r="A159" s="77">
        <f>'BIL'!I177</f>
        <v>158</v>
      </c>
      <c r="B159" s="78">
        <f>'BIL'!J177</f>
        <v>0</v>
      </c>
      <c r="C159" s="78">
        <f>'BIL'!K177</f>
        <v>0</v>
      </c>
      <c r="D159" s="78">
        <v>0</v>
      </c>
      <c r="E159" s="78">
        <v>0</v>
      </c>
      <c r="F159" s="79">
        <f>A159/100*B159+A159/50*C159</f>
        <v>0</v>
      </c>
      <c r="G159" s="36"/>
      <c r="H159" s="36"/>
      <c r="I159" s="36"/>
      <c r="J159" s="82">
        <f>ABS(B159-ROUND(B159,0))+ABS(C159-ROUND(C159,0))</f>
        <v>0</v>
      </c>
    </row>
    <row r="160" ht="13.65" customHeight="1">
      <c r="A160" s="77">
        <f>'BIL'!I178</f>
        <v>159</v>
      </c>
      <c r="B160" s="78">
        <f>'BIL'!J178</f>
        <v>0</v>
      </c>
      <c r="C160" s="78">
        <f>'BIL'!K178</f>
        <v>0</v>
      </c>
      <c r="D160" s="78">
        <v>0</v>
      </c>
      <c r="E160" s="78">
        <v>0</v>
      </c>
      <c r="F160" s="79">
        <f>A160/100*B160+A160/50*C160</f>
        <v>0</v>
      </c>
      <c r="G160" s="36"/>
      <c r="H160" s="36"/>
      <c r="I160" s="36"/>
      <c r="J160" s="82">
        <f>ABS(B160-ROUND(B160,0))+ABS(C160-ROUND(C160,0))</f>
        <v>0</v>
      </c>
    </row>
    <row r="161" ht="13.65" customHeight="1">
      <c r="A161" s="77">
        <f>'BIL'!I179</f>
        <v>160</v>
      </c>
      <c r="B161" s="78">
        <f>'BIL'!J179</f>
        <v>0</v>
      </c>
      <c r="C161" s="78">
        <f>'BIL'!K179</f>
        <v>0</v>
      </c>
      <c r="D161" s="78">
        <v>0</v>
      </c>
      <c r="E161" s="78">
        <v>0</v>
      </c>
      <c r="F161" s="79">
        <f>A161/100*B161+A161/50*C161</f>
        <v>0</v>
      </c>
      <c r="G161" s="36"/>
      <c r="H161" s="36"/>
      <c r="I161" s="36"/>
      <c r="J161" s="82">
        <f>ABS(B161-ROUND(B161,0))+ABS(C161-ROUND(C161,0))</f>
        <v>0</v>
      </c>
    </row>
    <row r="162" ht="13.65" customHeight="1">
      <c r="A162" s="77">
        <f>'BIL'!I180</f>
        <v>161</v>
      </c>
      <c r="B162" s="78">
        <f>'BIL'!J180</f>
        <v>0</v>
      </c>
      <c r="C162" s="78">
        <f>'BIL'!K180</f>
        <v>64</v>
      </c>
      <c r="D162" s="78">
        <v>0</v>
      </c>
      <c r="E162" s="78">
        <v>0</v>
      </c>
      <c r="F162" s="79">
        <f>A162/100*B162+A162/50*C162</f>
        <v>206.08</v>
      </c>
      <c r="G162" s="36"/>
      <c r="H162" s="36"/>
      <c r="I162" s="36"/>
      <c r="J162" s="82">
        <f>ABS(B162-ROUND(B162,0))+ABS(C162-ROUND(C162,0))</f>
        <v>0</v>
      </c>
    </row>
    <row r="163" ht="13.65" customHeight="1">
      <c r="A163" s="77">
        <f>'BIL'!I181</f>
        <v>162</v>
      </c>
      <c r="B163" s="78">
        <f>'BIL'!J181</f>
        <v>0</v>
      </c>
      <c r="C163" s="78">
        <f>'BIL'!K181</f>
        <v>0</v>
      </c>
      <c r="D163" s="78">
        <v>0</v>
      </c>
      <c r="E163" s="78">
        <v>0</v>
      </c>
      <c r="F163" s="79">
        <f>A163/100*B163+A163/50*C163</f>
        <v>0</v>
      </c>
      <c r="G163" s="36"/>
      <c r="H163" s="36"/>
      <c r="I163" s="36"/>
      <c r="J163" s="82">
        <f>ABS(B163-ROUND(B163,0))+ABS(C163-ROUND(C163,0))</f>
        <v>0</v>
      </c>
    </row>
    <row r="164" ht="13.65" customHeight="1">
      <c r="A164" s="77">
        <f>'BIL'!I182</f>
        <v>163</v>
      </c>
      <c r="B164" s="78">
        <f>'BIL'!J182</f>
        <v>0</v>
      </c>
      <c r="C164" s="78">
        <f>'BIL'!K182</f>
        <v>0</v>
      </c>
      <c r="D164" s="78">
        <v>0</v>
      </c>
      <c r="E164" s="78">
        <v>0</v>
      </c>
      <c r="F164" s="79">
        <f>A164/100*B164+A164/50*C164</f>
        <v>0</v>
      </c>
      <c r="G164" s="36"/>
      <c r="H164" s="36"/>
      <c r="I164" s="36"/>
      <c r="J164" s="82">
        <f>ABS(B164-ROUND(B164,0))+ABS(C164-ROUND(C164,0))</f>
        <v>0</v>
      </c>
    </row>
    <row r="165" ht="13.65" customHeight="1">
      <c r="A165" s="77">
        <f>'BIL'!I183</f>
        <v>164</v>
      </c>
      <c r="B165" s="78">
        <f>'BIL'!J183</f>
        <v>0</v>
      </c>
      <c r="C165" s="78">
        <f>'BIL'!K183</f>
        <v>0</v>
      </c>
      <c r="D165" s="78">
        <v>0</v>
      </c>
      <c r="E165" s="78">
        <v>0</v>
      </c>
      <c r="F165" s="79">
        <f>A165/100*B165+A165/50*C165</f>
        <v>0</v>
      </c>
      <c r="G165" s="36"/>
      <c r="H165" s="36"/>
      <c r="I165" s="36"/>
      <c r="J165" s="82">
        <f>ABS(B165-ROUND(B165,0))+ABS(C165-ROUND(C165,0))</f>
        <v>0</v>
      </c>
    </row>
    <row r="166" ht="13.65" customHeight="1">
      <c r="A166" s="77">
        <f>'BIL'!I184</f>
        <v>165</v>
      </c>
      <c r="B166" s="78">
        <f>'BIL'!J184</f>
        <v>0</v>
      </c>
      <c r="C166" s="78">
        <f>'BIL'!K184</f>
        <v>0</v>
      </c>
      <c r="D166" s="78">
        <v>0</v>
      </c>
      <c r="E166" s="78">
        <v>0</v>
      </c>
      <c r="F166" s="79">
        <f>A166/100*B166+A166/50*C166</f>
        <v>0</v>
      </c>
      <c r="G166" s="36"/>
      <c r="H166" s="36"/>
      <c r="I166" s="36"/>
      <c r="J166" s="82">
        <f>ABS(B166-ROUND(B166,0))+ABS(C166-ROUND(C166,0))</f>
        <v>0</v>
      </c>
    </row>
    <row r="167" ht="13.65" customHeight="1">
      <c r="A167" s="77">
        <f>'BIL'!I185</f>
        <v>166</v>
      </c>
      <c r="B167" s="78">
        <f>'BIL'!J185</f>
        <v>0</v>
      </c>
      <c r="C167" s="78">
        <f>'BIL'!K185</f>
        <v>0</v>
      </c>
      <c r="D167" s="78">
        <v>0</v>
      </c>
      <c r="E167" s="78">
        <v>0</v>
      </c>
      <c r="F167" s="79">
        <f>A167/100*B167+A167/50*C167</f>
        <v>0</v>
      </c>
      <c r="G167" s="36"/>
      <c r="H167" s="36"/>
      <c r="I167" s="36"/>
      <c r="J167" s="82">
        <f>ABS(B167-ROUND(B167,0))+ABS(C167-ROUND(C167,0))</f>
        <v>0</v>
      </c>
    </row>
    <row r="168" ht="13.65" customHeight="1">
      <c r="A168" s="77">
        <f>'BIL'!I186</f>
        <v>167</v>
      </c>
      <c r="B168" s="78">
        <f>'BIL'!J186</f>
        <v>0</v>
      </c>
      <c r="C168" s="78">
        <f>'BIL'!K186</f>
        <v>0</v>
      </c>
      <c r="D168" s="78">
        <v>0</v>
      </c>
      <c r="E168" s="78">
        <v>0</v>
      </c>
      <c r="F168" s="79">
        <f>A168/100*B168+A168/50*C168</f>
        <v>0</v>
      </c>
      <c r="G168" s="36"/>
      <c r="H168" s="36"/>
      <c r="I168" s="36"/>
      <c r="J168" s="82">
        <f>ABS(B168-ROUND(B168,0))+ABS(C168-ROUND(C168,0))</f>
        <v>0</v>
      </c>
    </row>
    <row r="169" ht="13.65" customHeight="1">
      <c r="A169" s="77">
        <f>'BIL'!I187</f>
        <v>168</v>
      </c>
      <c r="B169" s="78">
        <f>'BIL'!J187</f>
        <v>0</v>
      </c>
      <c r="C169" s="78">
        <f>'BIL'!K187</f>
        <v>0</v>
      </c>
      <c r="D169" s="78">
        <v>0</v>
      </c>
      <c r="E169" s="78">
        <v>0</v>
      </c>
      <c r="F169" s="79">
        <f>A169/100*B169+A169/50*C169</f>
        <v>0</v>
      </c>
      <c r="G169" s="36"/>
      <c r="H169" s="36"/>
      <c r="I169" s="36"/>
      <c r="J169" s="82">
        <f>ABS(B169-ROUND(B169,0))+ABS(C169-ROUND(C169,0))</f>
        <v>0</v>
      </c>
    </row>
    <row r="170" ht="13.65" customHeight="1">
      <c r="A170" s="77">
        <f>'BIL'!I188</f>
        <v>169</v>
      </c>
      <c r="B170" s="78">
        <f>'BIL'!J188</f>
        <v>0</v>
      </c>
      <c r="C170" s="78">
        <f>'BIL'!K188</f>
        <v>0</v>
      </c>
      <c r="D170" s="78">
        <v>0</v>
      </c>
      <c r="E170" s="78">
        <v>0</v>
      </c>
      <c r="F170" s="79">
        <f>A170/100*B170+A170/50*C170</f>
        <v>0</v>
      </c>
      <c r="G170" s="36"/>
      <c r="H170" s="36"/>
      <c r="I170" s="36"/>
      <c r="J170" s="82">
        <f>ABS(B170-ROUND(B170,0))+ABS(C170-ROUND(C170,0))</f>
        <v>0</v>
      </c>
    </row>
    <row r="171" ht="13.65" customHeight="1">
      <c r="A171" s="77">
        <f>'BIL'!I189</f>
        <v>170</v>
      </c>
      <c r="B171" s="78">
        <f>'BIL'!J189</f>
        <v>0</v>
      </c>
      <c r="C171" s="78">
        <f>'BIL'!K189</f>
        <v>44</v>
      </c>
      <c r="D171" s="78">
        <v>0</v>
      </c>
      <c r="E171" s="78">
        <v>0</v>
      </c>
      <c r="F171" s="79">
        <f>A171/100*B171+A171/50*C171</f>
        <v>149.6</v>
      </c>
      <c r="G171" s="36"/>
      <c r="H171" s="36"/>
      <c r="I171" s="36"/>
      <c r="J171" s="82">
        <f>ABS(B171-ROUND(B171,0))+ABS(C171-ROUND(C171,0))</f>
        <v>0</v>
      </c>
    </row>
    <row r="172" ht="13.65" customHeight="1">
      <c r="A172" s="77">
        <f>'BIL'!I190</f>
        <v>171</v>
      </c>
      <c r="B172" s="78">
        <f>'BIL'!J190</f>
        <v>0</v>
      </c>
      <c r="C172" s="78">
        <f>'BIL'!K190</f>
        <v>0</v>
      </c>
      <c r="D172" s="78">
        <v>0</v>
      </c>
      <c r="E172" s="78">
        <v>0</v>
      </c>
      <c r="F172" s="79">
        <f>A172/100*B172+A172/50*C172</f>
        <v>0</v>
      </c>
      <c r="G172" s="36"/>
      <c r="H172" s="36"/>
      <c r="I172" s="36"/>
      <c r="J172" s="82">
        <f>ABS(B172-ROUND(B172,0))+ABS(C172-ROUND(C172,0))</f>
        <v>0</v>
      </c>
    </row>
    <row r="173" ht="13.65" customHeight="1">
      <c r="A173" s="77">
        <f>'BIL'!I191</f>
        <v>172</v>
      </c>
      <c r="B173" s="78">
        <f>'BIL'!J191</f>
        <v>0</v>
      </c>
      <c r="C173" s="78">
        <f>'BIL'!K191</f>
        <v>44</v>
      </c>
      <c r="D173" s="78">
        <v>0</v>
      </c>
      <c r="E173" s="78">
        <v>0</v>
      </c>
      <c r="F173" s="79">
        <f>A173/100*B173+A173/50*C173</f>
        <v>151.36</v>
      </c>
      <c r="G173" s="36"/>
      <c r="H173" s="36"/>
      <c r="I173" s="36"/>
      <c r="J173" s="82">
        <f>ABS(B173-ROUND(B173,0))+ABS(C173-ROUND(C173,0))</f>
        <v>0</v>
      </c>
    </row>
    <row r="174" ht="13.65" customHeight="1">
      <c r="A174" s="77">
        <f>'BIL'!I192</f>
        <v>173</v>
      </c>
      <c r="B174" s="78">
        <f>'BIL'!J192</f>
        <v>0</v>
      </c>
      <c r="C174" s="78">
        <f>'BIL'!K192</f>
        <v>0</v>
      </c>
      <c r="D174" s="78">
        <v>0</v>
      </c>
      <c r="E174" s="78">
        <v>0</v>
      </c>
      <c r="F174" s="79">
        <f>A174/100*B174+A174/50*C174</f>
        <v>0</v>
      </c>
      <c r="G174" s="36"/>
      <c r="H174" s="36"/>
      <c r="I174" s="36"/>
      <c r="J174" s="82">
        <f>ABS(B174-ROUND(B174,0))+ABS(C174-ROUND(C174,0))</f>
        <v>0</v>
      </c>
    </row>
    <row r="175" ht="13.65" customHeight="1">
      <c r="A175" s="77">
        <f>'BIL'!I193</f>
        <v>174</v>
      </c>
      <c r="B175" s="78">
        <f>'BIL'!J193</f>
        <v>0</v>
      </c>
      <c r="C175" s="78">
        <f>'BIL'!K193</f>
        <v>0</v>
      </c>
      <c r="D175" s="78">
        <v>0</v>
      </c>
      <c r="E175" s="78">
        <v>0</v>
      </c>
      <c r="F175" s="79">
        <f>A175/100*B175+A175/50*C175</f>
        <v>0</v>
      </c>
      <c r="G175" s="36"/>
      <c r="H175" s="36"/>
      <c r="I175" s="36"/>
      <c r="J175" s="82">
        <f>ABS(B175-ROUND(B175,0))+ABS(C175-ROUND(C175,0))</f>
        <v>0</v>
      </c>
    </row>
    <row r="176" ht="13.65" customHeight="1">
      <c r="A176" s="77">
        <f>'BIL'!I194</f>
        <v>175</v>
      </c>
      <c r="B176" s="78">
        <f>'BIL'!J194</f>
        <v>0</v>
      </c>
      <c r="C176" s="78">
        <f>'BIL'!K194</f>
        <v>0</v>
      </c>
      <c r="D176" s="78">
        <v>0</v>
      </c>
      <c r="E176" s="78">
        <v>0</v>
      </c>
      <c r="F176" s="79">
        <f>A176/100*B176+A176/50*C176</f>
        <v>0</v>
      </c>
      <c r="G176" s="36"/>
      <c r="H176" s="36"/>
      <c r="I176" s="36"/>
      <c r="J176" s="82">
        <f>ABS(B176-ROUND(B176,0))+ABS(C176-ROUND(C176,0))</f>
        <v>0</v>
      </c>
    </row>
    <row r="177" ht="13.65" customHeight="1">
      <c r="A177" s="77">
        <f>'BIL'!I195</f>
        <v>176</v>
      </c>
      <c r="B177" s="78">
        <f>'BIL'!J195</f>
        <v>0</v>
      </c>
      <c r="C177" s="78">
        <f>'BIL'!K195</f>
        <v>0</v>
      </c>
      <c r="D177" s="78">
        <v>0</v>
      </c>
      <c r="E177" s="78">
        <v>0</v>
      </c>
      <c r="F177" s="79">
        <f>A177/100*B177+A177/50*C177</f>
        <v>0</v>
      </c>
      <c r="G177" s="36"/>
      <c r="H177" s="36"/>
      <c r="I177" s="36"/>
      <c r="J177" s="82">
        <f>ABS(B177-ROUND(B177,0))+ABS(C177-ROUND(C177,0))</f>
        <v>0</v>
      </c>
    </row>
    <row r="178" ht="13.65" customHeight="1">
      <c r="A178" s="77">
        <f>'BIL'!I196</f>
        <v>177</v>
      </c>
      <c r="B178" s="78">
        <f>'BIL'!J196</f>
        <v>0</v>
      </c>
      <c r="C178" s="78">
        <f>'BIL'!K196</f>
        <v>0</v>
      </c>
      <c r="D178" s="78">
        <v>0</v>
      </c>
      <c r="E178" s="78">
        <v>0</v>
      </c>
      <c r="F178" s="79">
        <f>A178/100*B178+A178/50*C178</f>
        <v>0</v>
      </c>
      <c r="G178" s="36"/>
      <c r="H178" s="36"/>
      <c r="I178" s="36"/>
      <c r="J178" s="82">
        <f>ABS(B178-ROUND(B178,0))+ABS(C178-ROUND(C178,0))</f>
        <v>0</v>
      </c>
    </row>
    <row r="179" ht="13.65" customHeight="1">
      <c r="A179" s="77">
        <f>'BIL'!I197</f>
        <v>178</v>
      </c>
      <c r="B179" s="78">
        <f>'BIL'!J197</f>
        <v>0</v>
      </c>
      <c r="C179" s="78">
        <f>'BIL'!K197</f>
        <v>0</v>
      </c>
      <c r="D179" s="78">
        <v>0</v>
      </c>
      <c r="E179" s="78">
        <v>0</v>
      </c>
      <c r="F179" s="79">
        <f>A179/100*B179+A179/50*C179</f>
        <v>0</v>
      </c>
      <c r="G179" s="36"/>
      <c r="H179" s="36"/>
      <c r="I179" s="36"/>
      <c r="J179" s="82">
        <f>ABS(B179-ROUND(B179,0))+ABS(C179-ROUND(C179,0))</f>
        <v>0</v>
      </c>
    </row>
    <row r="180" ht="13.65" customHeight="1">
      <c r="A180" s="77">
        <f>'BIL'!I198</f>
        <v>179</v>
      </c>
      <c r="B180" s="78">
        <f>'BIL'!J198</f>
        <v>0</v>
      </c>
      <c r="C180" s="78">
        <f>'BIL'!K198</f>
        <v>0</v>
      </c>
      <c r="D180" s="78">
        <v>0</v>
      </c>
      <c r="E180" s="78">
        <v>0</v>
      </c>
      <c r="F180" s="79">
        <f>A180/100*B180+A180/50*C180</f>
        <v>0</v>
      </c>
      <c r="G180" s="36"/>
      <c r="H180" s="36"/>
      <c r="I180" s="36"/>
      <c r="J180" s="82">
        <f>ABS(B180-ROUND(B180,0))+ABS(C180-ROUND(C180,0))</f>
        <v>0</v>
      </c>
    </row>
    <row r="181" ht="13.65" customHeight="1">
      <c r="A181" s="77">
        <f>'BIL'!I199</f>
        <v>180</v>
      </c>
      <c r="B181" s="78">
        <f>'BIL'!J199</f>
        <v>0</v>
      </c>
      <c r="C181" s="78">
        <f>'BIL'!K199</f>
        <v>0</v>
      </c>
      <c r="D181" s="78">
        <v>0</v>
      </c>
      <c r="E181" s="78">
        <v>0</v>
      </c>
      <c r="F181" s="79">
        <f>A181/100*B181+A181/50*C181</f>
        <v>0</v>
      </c>
      <c r="G181" s="36"/>
      <c r="H181" s="36"/>
      <c r="I181" s="36"/>
      <c r="J181" s="82">
        <f>ABS(B181-ROUND(B181,0))+ABS(C181-ROUND(C181,0))</f>
        <v>0</v>
      </c>
    </row>
    <row r="182" ht="13.65" customHeight="1">
      <c r="A182" s="77">
        <f>'BIL'!I200</f>
        <v>181</v>
      </c>
      <c r="B182" s="78">
        <f>'BIL'!J200</f>
        <v>0</v>
      </c>
      <c r="C182" s="78">
        <f>'BIL'!K200</f>
        <v>0</v>
      </c>
      <c r="D182" s="78">
        <v>0</v>
      </c>
      <c r="E182" s="78">
        <v>0</v>
      </c>
      <c r="F182" s="79">
        <f>A182/100*B182+A182/50*C182</f>
        <v>0</v>
      </c>
      <c r="G182" s="36"/>
      <c r="H182" s="36"/>
      <c r="I182" s="36"/>
      <c r="J182" s="82">
        <f>ABS(B182-ROUND(B182,0))+ABS(C182-ROUND(C182,0))</f>
        <v>0</v>
      </c>
    </row>
    <row r="183" ht="13.65" customHeight="1">
      <c r="A183" s="77">
        <f>'BIL'!I201</f>
        <v>182</v>
      </c>
      <c r="B183" s="78">
        <f>'BIL'!J201</f>
        <v>0</v>
      </c>
      <c r="C183" s="78">
        <f>'BIL'!K201</f>
        <v>0</v>
      </c>
      <c r="D183" s="78">
        <v>0</v>
      </c>
      <c r="E183" s="78">
        <v>0</v>
      </c>
      <c r="F183" s="79">
        <f>A183/100*B183+A183/50*C183</f>
        <v>0</v>
      </c>
      <c r="G183" s="36"/>
      <c r="H183" s="36"/>
      <c r="I183" s="36"/>
      <c r="J183" s="82">
        <f>ABS(B183-ROUND(B183,0))+ABS(C183-ROUND(C183,0))</f>
        <v>0</v>
      </c>
    </row>
    <row r="184" ht="13.65" customHeight="1">
      <c r="A184" s="77">
        <f>'BIL'!I202</f>
        <v>183</v>
      </c>
      <c r="B184" s="78">
        <f>'BIL'!J202</f>
        <v>0</v>
      </c>
      <c r="C184" s="78">
        <f>'BIL'!K202</f>
        <v>0</v>
      </c>
      <c r="D184" s="78">
        <v>0</v>
      </c>
      <c r="E184" s="78">
        <v>0</v>
      </c>
      <c r="F184" s="79">
        <f>A184/100*B184+A184/50*C184</f>
        <v>0</v>
      </c>
      <c r="G184" s="36"/>
      <c r="H184" s="36"/>
      <c r="I184" s="36"/>
      <c r="J184" s="82">
        <f>ABS(B184-ROUND(B184,0))+ABS(C184-ROUND(C184,0))</f>
        <v>0</v>
      </c>
    </row>
    <row r="185" ht="13.65" customHeight="1">
      <c r="A185" s="77">
        <f>'BIL'!I203</f>
        <v>184</v>
      </c>
      <c r="B185" s="78">
        <f>'BIL'!J203</f>
        <v>0</v>
      </c>
      <c r="C185" s="78">
        <f>'BIL'!K203</f>
        <v>0</v>
      </c>
      <c r="D185" s="78">
        <v>0</v>
      </c>
      <c r="E185" s="78">
        <v>0</v>
      </c>
      <c r="F185" s="79">
        <f>A185/100*B185+A185/50*C185</f>
        <v>0</v>
      </c>
      <c r="G185" s="36"/>
      <c r="H185" s="36"/>
      <c r="I185" s="36"/>
      <c r="J185" s="82">
        <f>ABS(B185-ROUND(B185,0))+ABS(C185-ROUND(C185,0))</f>
        <v>0</v>
      </c>
    </row>
    <row r="186" ht="13.65" customHeight="1">
      <c r="A186" s="77">
        <f>'BIL'!I204</f>
        <v>185</v>
      </c>
      <c r="B186" s="78">
        <f>'BIL'!J204</f>
        <v>0</v>
      </c>
      <c r="C186" s="78">
        <f>'BIL'!K204</f>
        <v>0</v>
      </c>
      <c r="D186" s="78">
        <v>0</v>
      </c>
      <c r="E186" s="78">
        <v>0</v>
      </c>
      <c r="F186" s="79">
        <f>A186/100*B186+A186/50*C186</f>
        <v>0</v>
      </c>
      <c r="G186" s="36"/>
      <c r="H186" s="36"/>
      <c r="I186" s="36"/>
      <c r="J186" s="82">
        <f>ABS(B186-ROUND(B186,0))+ABS(C186-ROUND(C186,0))</f>
        <v>0</v>
      </c>
    </row>
    <row r="187" ht="13.65" customHeight="1">
      <c r="A187" s="77">
        <f>'BIL'!I205</f>
        <v>186</v>
      </c>
      <c r="B187" s="78">
        <f>'BIL'!J205</f>
        <v>0</v>
      </c>
      <c r="C187" s="78">
        <f>'BIL'!K205</f>
        <v>0</v>
      </c>
      <c r="D187" s="78">
        <v>0</v>
      </c>
      <c r="E187" s="78">
        <v>0</v>
      </c>
      <c r="F187" s="79">
        <f>A187/100*B187+A187/50*C187</f>
        <v>0</v>
      </c>
      <c r="G187" s="36"/>
      <c r="H187" s="36"/>
      <c r="I187" s="36"/>
      <c r="J187" s="82">
        <f>ABS(B187-ROUND(B187,0))+ABS(C187-ROUND(C187,0))</f>
        <v>0</v>
      </c>
    </row>
    <row r="188" ht="13.65" customHeight="1">
      <c r="A188" s="77">
        <f>'BIL'!I206</f>
        <v>187</v>
      </c>
      <c r="B188" s="78">
        <f>'BIL'!J206</f>
        <v>0</v>
      </c>
      <c r="C188" s="78">
        <f>'BIL'!K206</f>
        <v>0</v>
      </c>
      <c r="D188" s="78">
        <v>0</v>
      </c>
      <c r="E188" s="78">
        <v>0</v>
      </c>
      <c r="F188" s="79">
        <f>A188/100*B188+A188/50*C188</f>
        <v>0</v>
      </c>
      <c r="G188" s="36"/>
      <c r="H188" s="36"/>
      <c r="I188" s="36"/>
      <c r="J188" s="82">
        <f>ABS(B188-ROUND(B188,0))+ABS(C188-ROUND(C188,0))</f>
        <v>0</v>
      </c>
    </row>
    <row r="189" ht="13.65" customHeight="1">
      <c r="A189" s="77">
        <f>'BIL'!I207</f>
        <v>188</v>
      </c>
      <c r="B189" s="78">
        <f>'BIL'!J207</f>
        <v>0</v>
      </c>
      <c r="C189" s="78">
        <f>'BIL'!K207</f>
        <v>0</v>
      </c>
      <c r="D189" s="78">
        <v>0</v>
      </c>
      <c r="E189" s="78">
        <v>0</v>
      </c>
      <c r="F189" s="79">
        <f>A189/100*B189+A189/50*C189</f>
        <v>0</v>
      </c>
      <c r="G189" s="36"/>
      <c r="H189" s="36"/>
      <c r="I189" s="36"/>
      <c r="J189" s="82">
        <f>ABS(B189-ROUND(B189,0))+ABS(C189-ROUND(C189,0))</f>
        <v>0</v>
      </c>
    </row>
    <row r="190" ht="13.65" customHeight="1">
      <c r="A190" s="77">
        <f>'BIL'!I208</f>
        <v>189</v>
      </c>
      <c r="B190" s="78">
        <f>'BIL'!J208</f>
        <v>0</v>
      </c>
      <c r="C190" s="78">
        <f>'BIL'!K208</f>
        <v>0</v>
      </c>
      <c r="D190" s="78">
        <v>0</v>
      </c>
      <c r="E190" s="78">
        <v>0</v>
      </c>
      <c r="F190" s="79">
        <f>A190/100*B190+A190/50*C190</f>
        <v>0</v>
      </c>
      <c r="G190" s="36"/>
      <c r="H190" s="36"/>
      <c r="I190" s="36"/>
      <c r="J190" s="82">
        <f>ABS(B190-ROUND(B190,0))+ABS(C190-ROUND(C190,0))</f>
        <v>0</v>
      </c>
    </row>
    <row r="191" ht="13.65" customHeight="1">
      <c r="A191" s="77">
        <f>'BIL'!I209</f>
        <v>190</v>
      </c>
      <c r="B191" s="78">
        <f>'BIL'!J209</f>
        <v>121015</v>
      </c>
      <c r="C191" s="78">
        <f>'BIL'!K209</f>
        <v>77386</v>
      </c>
      <c r="D191" s="78">
        <v>0</v>
      </c>
      <c r="E191" s="78">
        <v>0</v>
      </c>
      <c r="F191" s="79">
        <f>A191/100*B191+A191/50*C191</f>
        <v>523995.3</v>
      </c>
      <c r="G191" s="36"/>
      <c r="H191" s="36"/>
      <c r="I191" s="36"/>
      <c r="J191" s="82">
        <f>ABS(B191-ROUND(B191,0))+ABS(C191-ROUND(C191,0))</f>
        <v>0</v>
      </c>
    </row>
    <row r="192" ht="13.65" customHeight="1">
      <c r="A192" s="77">
        <f>'BIL'!I210</f>
        <v>191</v>
      </c>
      <c r="B192" s="78">
        <f>'BIL'!J210</f>
        <v>0</v>
      </c>
      <c r="C192" s="78">
        <f>'BIL'!K210</f>
        <v>0</v>
      </c>
      <c r="D192" s="78">
        <v>0</v>
      </c>
      <c r="E192" s="78">
        <v>0</v>
      </c>
      <c r="F192" s="79">
        <f>A192/100*B192+A192/50*C192</f>
        <v>0</v>
      </c>
      <c r="G192" s="36"/>
      <c r="H192" s="36"/>
      <c r="I192" s="36"/>
      <c r="J192" s="82">
        <f>ABS(B192-ROUND(B192,0))+ABS(C192-ROUND(C192,0))</f>
        <v>0</v>
      </c>
    </row>
    <row r="193" ht="13.65" customHeight="1">
      <c r="A193" s="77">
        <f>'BIL'!I211</f>
        <v>192</v>
      </c>
      <c r="B193" s="78">
        <f>'BIL'!J211</f>
        <v>121015</v>
      </c>
      <c r="C193" s="78">
        <f>'BIL'!K211</f>
        <v>77386</v>
      </c>
      <c r="D193" s="78">
        <v>0</v>
      </c>
      <c r="E193" s="78">
        <v>0</v>
      </c>
      <c r="F193" s="79">
        <f>A193/100*B193+A193/50*C193</f>
        <v>529511.04</v>
      </c>
      <c r="G193" s="36"/>
      <c r="H193" s="36"/>
      <c r="I193" s="36"/>
      <c r="J193" s="82">
        <f>ABS(B193-ROUND(B193,0))+ABS(C193-ROUND(C193,0))</f>
        <v>0</v>
      </c>
    </row>
    <row r="194" ht="13.65" customHeight="1">
      <c r="A194" s="77">
        <f>'BIL'!I212</f>
        <v>193</v>
      </c>
      <c r="B194" s="78">
        <f>'BIL'!J212</f>
        <v>0</v>
      </c>
      <c r="C194" s="78">
        <f>'BIL'!K212</f>
        <v>0</v>
      </c>
      <c r="D194" s="78">
        <v>0</v>
      </c>
      <c r="E194" s="78">
        <v>0</v>
      </c>
      <c r="F194" s="79">
        <f>A194/100*B194+A194/50*C194</f>
        <v>0</v>
      </c>
      <c r="G194" s="36"/>
      <c r="H194" s="36"/>
      <c r="I194" s="36"/>
      <c r="J194" s="82">
        <f>ABS(B194-ROUND(B194,0))+ABS(C194-ROUND(C194,0))</f>
        <v>0</v>
      </c>
    </row>
    <row r="195" ht="13.65" customHeight="1">
      <c r="A195" s="77">
        <f>'BIL'!I213</f>
        <v>194</v>
      </c>
      <c r="B195" s="78">
        <f>'BIL'!J213</f>
        <v>121015</v>
      </c>
      <c r="C195" s="78">
        <f>'BIL'!K213</f>
        <v>77386</v>
      </c>
      <c r="D195" s="78">
        <v>0</v>
      </c>
      <c r="E195" s="78">
        <v>0</v>
      </c>
      <c r="F195" s="79">
        <f>A195/100*B195+A195/50*C195</f>
        <v>535026.78</v>
      </c>
      <c r="G195" s="36"/>
      <c r="H195" s="36"/>
      <c r="I195" s="36"/>
      <c r="J195" s="82">
        <f>ABS(B195-ROUND(B195,0))+ABS(C195-ROUND(C195,0))</f>
        <v>0</v>
      </c>
    </row>
    <row r="196" ht="13.65" customHeight="1">
      <c r="A196" s="77">
        <f>'BIL'!I214</f>
        <v>195</v>
      </c>
      <c r="B196" s="78">
        <f>'BIL'!J214</f>
        <v>9508</v>
      </c>
      <c r="C196" s="78">
        <f>'BIL'!K214</f>
        <v>-5933</v>
      </c>
      <c r="D196" s="78">
        <v>0</v>
      </c>
      <c r="E196" s="78">
        <v>0</v>
      </c>
      <c r="F196" s="79">
        <f>A196/100*B196+A196/50*C196</f>
        <v>-4598.1</v>
      </c>
      <c r="G196" s="36"/>
      <c r="H196" s="36"/>
      <c r="I196" s="36"/>
      <c r="J196" s="82">
        <f>ABS(B196-ROUND(B196,0))+ABS(C196-ROUND(C196,0))</f>
        <v>0</v>
      </c>
    </row>
    <row r="197" ht="13.65" customHeight="1">
      <c r="A197" s="77">
        <f>'BIL'!I215</f>
        <v>196</v>
      </c>
      <c r="B197" s="78">
        <f>'BIL'!J215</f>
        <v>0</v>
      </c>
      <c r="C197" s="78">
        <f>'BIL'!K215</f>
        <v>0</v>
      </c>
      <c r="D197" s="78">
        <v>0</v>
      </c>
      <c r="E197" s="78">
        <v>0</v>
      </c>
      <c r="F197" s="79">
        <f>A197/100*B197+A197/50*C197</f>
        <v>0</v>
      </c>
      <c r="G197" s="36"/>
      <c r="H197" s="36"/>
      <c r="I197" s="36"/>
      <c r="J197" s="82">
        <f>ABS(B197-ROUND(B197,0))+ABS(C197-ROUND(C197,0))</f>
        <v>0</v>
      </c>
    </row>
    <row r="198" ht="13.65" customHeight="1">
      <c r="A198" s="77">
        <f>'BIL'!I216</f>
        <v>197</v>
      </c>
      <c r="B198" s="78">
        <f>'BIL'!J216</f>
        <v>0</v>
      </c>
      <c r="C198" s="78">
        <f>'BIL'!K216</f>
        <v>0</v>
      </c>
      <c r="D198" s="78">
        <v>0</v>
      </c>
      <c r="E198" s="78">
        <v>0</v>
      </c>
      <c r="F198" s="79">
        <f>A198/100*B198+A198/50*C198</f>
        <v>0</v>
      </c>
      <c r="G198" s="36"/>
      <c r="H198" s="36"/>
      <c r="I198" s="36"/>
      <c r="J198" s="82">
        <f>ABS(B198-ROUND(B198,0))+ABS(C198-ROUND(C198,0))</f>
        <v>0</v>
      </c>
    </row>
    <row r="199" ht="13.65" customHeight="1">
      <c r="A199" s="77">
        <f>'BIL'!I217</f>
        <v>198</v>
      </c>
      <c r="B199" s="78">
        <f>'BIL'!J217</f>
        <v>0</v>
      </c>
      <c r="C199" s="78">
        <f>'BIL'!K217</f>
        <v>0</v>
      </c>
      <c r="D199" s="78">
        <v>0</v>
      </c>
      <c r="E199" s="78">
        <v>0</v>
      </c>
      <c r="F199" s="79">
        <f>A199/100*B199+A199/50*C199</f>
        <v>0</v>
      </c>
      <c r="G199" s="36"/>
      <c r="H199" s="36"/>
      <c r="I199" s="36"/>
      <c r="J199" s="82">
        <f>ABS(B199-ROUND(B199,0))+ABS(C199-ROUND(C199,0))</f>
        <v>0</v>
      </c>
    </row>
    <row r="200" ht="13.65" customHeight="1">
      <c r="A200" s="77">
        <f>'BIL'!I218</f>
        <v>199</v>
      </c>
      <c r="B200" s="78">
        <f>'BIL'!J218</f>
        <v>9508</v>
      </c>
      <c r="C200" s="78">
        <f>'BIL'!K218</f>
        <v>0</v>
      </c>
      <c r="D200" s="78">
        <v>0</v>
      </c>
      <c r="E200" s="78">
        <v>0</v>
      </c>
      <c r="F200" s="79">
        <f>A200/100*B200+A200/50*C200</f>
        <v>18920.92</v>
      </c>
      <c r="G200" s="36"/>
      <c r="H200" s="36"/>
      <c r="I200" s="36"/>
      <c r="J200" s="82">
        <f>ABS(B200-ROUND(B200,0))+ABS(C200-ROUND(C200,0))</f>
        <v>0</v>
      </c>
    </row>
    <row r="201" ht="13.65" customHeight="1">
      <c r="A201" s="77">
        <f>'BIL'!I219</f>
        <v>200</v>
      </c>
      <c r="B201" s="78">
        <f>'BIL'!J219</f>
        <v>0</v>
      </c>
      <c r="C201" s="78">
        <f>'BIL'!K219</f>
        <v>5933</v>
      </c>
      <c r="D201" s="78">
        <v>0</v>
      </c>
      <c r="E201" s="78">
        <v>0</v>
      </c>
      <c r="F201" s="79">
        <f>A201/100*B201+A201/50*C201</f>
        <v>23732</v>
      </c>
      <c r="G201" s="36"/>
      <c r="H201" s="36"/>
      <c r="I201" s="36"/>
      <c r="J201" s="82">
        <f>ABS(B201-ROUND(B201,0))+ABS(C201-ROUND(C201,0))</f>
        <v>0</v>
      </c>
    </row>
    <row r="202" ht="13.65" customHeight="1">
      <c r="A202" s="77">
        <f>'BIL'!I221</f>
        <v>201</v>
      </c>
      <c r="B202" s="78">
        <f>'BIL'!J221</f>
        <v>0</v>
      </c>
      <c r="C202" s="78">
        <f>'BIL'!K221</f>
        <v>0</v>
      </c>
      <c r="D202" s="78">
        <v>0</v>
      </c>
      <c r="E202" s="78">
        <v>0</v>
      </c>
      <c r="F202" s="79">
        <f>A202/100*B202+A202/50*C202</f>
        <v>0</v>
      </c>
      <c r="G202" s="36"/>
      <c r="H202" s="36"/>
      <c r="I202" s="36"/>
      <c r="J202" s="82">
        <f>ABS(B202-ROUND(B202,0))+ABS(C202-ROUND(C202,0))</f>
        <v>0</v>
      </c>
    </row>
    <row r="203" ht="13.65" customHeight="1">
      <c r="A203" s="77">
        <f>'BIL'!I222</f>
        <v>202</v>
      </c>
      <c r="B203" s="78">
        <f>'BIL'!J222</f>
        <v>0</v>
      </c>
      <c r="C203" s="78">
        <f>'BIL'!K222</f>
        <v>0</v>
      </c>
      <c r="D203" s="78">
        <v>0</v>
      </c>
      <c r="E203" s="78">
        <v>0</v>
      </c>
      <c r="F203" s="79">
        <f>A203/100*B203+A203/50*C203</f>
        <v>0</v>
      </c>
      <c r="G203" s="36"/>
      <c r="H203" s="36"/>
      <c r="I203" s="36"/>
      <c r="J203" s="82">
        <f>ABS(B203-ROUND(B203,0))+ABS(C203-ROUND(C203,0))</f>
        <v>0</v>
      </c>
    </row>
    <row r="204" ht="13.65" customHeight="1">
      <c r="A204" s="77">
        <f>202+'PRRAS'!I19</f>
        <v>203</v>
      </c>
      <c r="B204" s="78">
        <f>'PRRAS'!J19</f>
        <v>111102</v>
      </c>
      <c r="C204" s="78">
        <f>'PRRAS'!K19</f>
        <v>71230</v>
      </c>
      <c r="D204" s="78">
        <v>0</v>
      </c>
      <c r="E204" s="78">
        <v>0</v>
      </c>
      <c r="F204" s="79">
        <f>A204/100*B204+A204/50*C204</f>
        <v>514730.86</v>
      </c>
      <c r="G204" s="36"/>
      <c r="H204" s="36"/>
      <c r="I204" s="36"/>
      <c r="J204" s="82">
        <f>ABS(B204-ROUND(B204,0))+ABS(C204-ROUND(C204,0))</f>
        <v>0</v>
      </c>
    </row>
    <row r="205" ht="13.65" customHeight="1">
      <c r="A205" s="77">
        <f>202+'PRRAS'!I20</f>
        <v>204</v>
      </c>
      <c r="B205" s="78">
        <f>'PRRAS'!J20</f>
        <v>0</v>
      </c>
      <c r="C205" s="78">
        <f>'PRRAS'!K20</f>
        <v>0</v>
      </c>
      <c r="D205" s="78">
        <v>0</v>
      </c>
      <c r="E205" s="78">
        <v>0</v>
      </c>
      <c r="F205" s="79">
        <f>A205/100*B205+A205/50*C205</f>
        <v>0</v>
      </c>
      <c r="G205" s="36"/>
      <c r="H205" s="36"/>
      <c r="I205" s="36"/>
      <c r="J205" s="82">
        <f>ABS(B205-ROUND(B205,0))+ABS(C205-ROUND(C205,0))</f>
        <v>0</v>
      </c>
    </row>
    <row r="206" ht="13.65" customHeight="1">
      <c r="A206" s="77">
        <f>202+'PRRAS'!I21</f>
        <v>205</v>
      </c>
      <c r="B206" s="78">
        <f>'PRRAS'!J21</f>
        <v>0</v>
      </c>
      <c r="C206" s="78">
        <f>'PRRAS'!K21</f>
        <v>0</v>
      </c>
      <c r="D206" s="78">
        <v>0</v>
      </c>
      <c r="E206" s="78">
        <v>0</v>
      </c>
      <c r="F206" s="79">
        <f>A206/100*B206+A206/50*C206</f>
        <v>0</v>
      </c>
      <c r="G206" s="36"/>
      <c r="H206" s="36"/>
      <c r="I206" s="36"/>
      <c r="J206" s="82">
        <f>ABS(B206-ROUND(B206,0))+ABS(C206-ROUND(C206,0))</f>
        <v>0</v>
      </c>
    </row>
    <row r="207" ht="13.65" customHeight="1">
      <c r="A207" s="77">
        <f>202+'PRRAS'!I22</f>
        <v>206</v>
      </c>
      <c r="B207" s="78">
        <f>'PRRAS'!J22</f>
        <v>0</v>
      </c>
      <c r="C207" s="78">
        <f>'PRRAS'!K22</f>
        <v>0</v>
      </c>
      <c r="D207" s="78">
        <v>0</v>
      </c>
      <c r="E207" s="78">
        <v>0</v>
      </c>
      <c r="F207" s="79">
        <f>A207/100*B207+A207/50*C207</f>
        <v>0</v>
      </c>
      <c r="G207" s="36"/>
      <c r="H207" s="36"/>
      <c r="I207" s="36"/>
      <c r="J207" s="82">
        <f>ABS(B207-ROUND(B207,0))+ABS(C207-ROUND(C207,0))</f>
        <v>0</v>
      </c>
    </row>
    <row r="208" ht="13.65" customHeight="1">
      <c r="A208" s="77">
        <f>202+'PRRAS'!I23</f>
        <v>207</v>
      </c>
      <c r="B208" s="78">
        <f>'PRRAS'!J23</f>
        <v>0</v>
      </c>
      <c r="C208" s="78">
        <f>'PRRAS'!K23</f>
        <v>0</v>
      </c>
      <c r="D208" s="78">
        <v>0</v>
      </c>
      <c r="E208" s="78">
        <v>0</v>
      </c>
      <c r="F208" s="79">
        <f>A208/100*B208+A208/50*C208</f>
        <v>0</v>
      </c>
      <c r="G208" s="36"/>
      <c r="H208" s="36"/>
      <c r="I208" s="36"/>
      <c r="J208" s="82">
        <f>ABS(B208-ROUND(B208,0))+ABS(C208-ROUND(C208,0))</f>
        <v>0</v>
      </c>
    </row>
    <row r="209" ht="13.65" customHeight="1">
      <c r="A209" s="77">
        <f>202+'PRRAS'!I24</f>
        <v>208</v>
      </c>
      <c r="B209" s="78">
        <f>'PRRAS'!J24</f>
        <v>0</v>
      </c>
      <c r="C209" s="78">
        <f>'PRRAS'!K24</f>
        <v>0</v>
      </c>
      <c r="D209" s="78">
        <v>0</v>
      </c>
      <c r="E209" s="78">
        <v>0</v>
      </c>
      <c r="F209" s="79">
        <f>A209/100*B209+A209/50*C209</f>
        <v>0</v>
      </c>
      <c r="G209" s="36"/>
      <c r="H209" s="36"/>
      <c r="I209" s="36"/>
      <c r="J209" s="82">
        <f>ABS(B209-ROUND(B209,0))+ABS(C209-ROUND(C209,0))</f>
        <v>0</v>
      </c>
    </row>
    <row r="210" ht="13.65" customHeight="1">
      <c r="A210" s="77">
        <f>202+'PRRAS'!I25</f>
        <v>209</v>
      </c>
      <c r="B210" s="78">
        <f>'PRRAS'!J25</f>
        <v>0</v>
      </c>
      <c r="C210" s="78">
        <f>'PRRAS'!K25</f>
        <v>0</v>
      </c>
      <c r="D210" s="78">
        <v>0</v>
      </c>
      <c r="E210" s="78">
        <v>0</v>
      </c>
      <c r="F210" s="79">
        <f>A210/100*B210+A210/50*C210</f>
        <v>0</v>
      </c>
      <c r="G210" s="36"/>
      <c r="H210" s="36"/>
      <c r="I210" s="36"/>
      <c r="J210" s="82">
        <f>ABS(B210-ROUND(B210,0))+ABS(C210-ROUND(C210,0))</f>
        <v>0</v>
      </c>
    </row>
    <row r="211" ht="13.65" customHeight="1">
      <c r="A211" s="77">
        <f>202+'PRRAS'!I26</f>
        <v>210</v>
      </c>
      <c r="B211" s="78">
        <f>'PRRAS'!J26</f>
        <v>0</v>
      </c>
      <c r="C211" s="78">
        <f>'PRRAS'!K26</f>
        <v>0</v>
      </c>
      <c r="D211" s="78">
        <v>0</v>
      </c>
      <c r="E211" s="78">
        <v>0</v>
      </c>
      <c r="F211" s="79">
        <f>A211/100*B211+A211/50*C211</f>
        <v>0</v>
      </c>
      <c r="G211" s="36"/>
      <c r="H211" s="36"/>
      <c r="I211" s="36"/>
      <c r="J211" s="82">
        <f>ABS(B211-ROUND(B211,0))+ABS(C211-ROUND(C211,0))</f>
        <v>0</v>
      </c>
    </row>
    <row r="212" ht="13.65" customHeight="1">
      <c r="A212" s="77">
        <f>202+'PRRAS'!I27</f>
        <v>211</v>
      </c>
      <c r="B212" s="78">
        <f>'PRRAS'!J27</f>
        <v>0</v>
      </c>
      <c r="C212" s="78">
        <f>'PRRAS'!K27</f>
        <v>0</v>
      </c>
      <c r="D212" s="78">
        <v>0</v>
      </c>
      <c r="E212" s="78">
        <v>0</v>
      </c>
      <c r="F212" s="79">
        <f>A212/100*B212+A212/50*C212</f>
        <v>0</v>
      </c>
      <c r="G212" s="36"/>
      <c r="H212" s="36"/>
      <c r="I212" s="36"/>
      <c r="J212" s="82">
        <f>ABS(B212-ROUND(B212,0))+ABS(C212-ROUND(C212,0))</f>
        <v>0</v>
      </c>
    </row>
    <row r="213" ht="13.65" customHeight="1">
      <c r="A213" s="77">
        <f>202+'PRRAS'!I28</f>
        <v>212</v>
      </c>
      <c r="B213" s="78">
        <f>'PRRAS'!J28</f>
        <v>0</v>
      </c>
      <c r="C213" s="78">
        <f>'PRRAS'!K28</f>
        <v>0</v>
      </c>
      <c r="D213" s="78">
        <v>0</v>
      </c>
      <c r="E213" s="78">
        <v>0</v>
      </c>
      <c r="F213" s="79">
        <f>A213/100*B213+A213/50*C213</f>
        <v>0</v>
      </c>
      <c r="G213" s="36"/>
      <c r="H213" s="36"/>
      <c r="I213" s="36"/>
      <c r="J213" s="82">
        <f>ABS(B213-ROUND(B213,0))+ABS(C213-ROUND(C213,0))</f>
        <v>0</v>
      </c>
    </row>
    <row r="214" ht="13.65" customHeight="1">
      <c r="A214" s="77">
        <f>202+'PRRAS'!I29</f>
        <v>213</v>
      </c>
      <c r="B214" s="78">
        <f>'PRRAS'!J29</f>
        <v>1152</v>
      </c>
      <c r="C214" s="78">
        <f>'PRRAS'!K29</f>
        <v>1</v>
      </c>
      <c r="D214" s="78">
        <v>0</v>
      </c>
      <c r="E214" s="78">
        <v>0</v>
      </c>
      <c r="F214" s="79">
        <f>A214/100*B214+A214/50*C214</f>
        <v>2458.02</v>
      </c>
      <c r="G214" s="36"/>
      <c r="H214" s="36"/>
      <c r="I214" s="36"/>
      <c r="J214" s="82">
        <f>ABS(B214-ROUND(B214,0))+ABS(C214-ROUND(C214,0))</f>
        <v>0</v>
      </c>
    </row>
    <row r="215" ht="13.65" customHeight="1">
      <c r="A215" s="77">
        <f>202+'PRRAS'!I30</f>
        <v>214</v>
      </c>
      <c r="B215" s="78">
        <f>'PRRAS'!J30</f>
        <v>1152</v>
      </c>
      <c r="C215" s="78">
        <f>'PRRAS'!K30</f>
        <v>1</v>
      </c>
      <c r="D215" s="78">
        <v>0</v>
      </c>
      <c r="E215" s="78">
        <v>0</v>
      </c>
      <c r="F215" s="79">
        <f>A215/100*B215+A215/50*C215</f>
        <v>2469.56</v>
      </c>
      <c r="G215" s="36"/>
      <c r="H215" s="36"/>
      <c r="I215" s="36"/>
      <c r="J215" s="82">
        <f>ABS(B215-ROUND(B215,0))+ABS(C215-ROUND(C215,0))</f>
        <v>0</v>
      </c>
    </row>
    <row r="216" ht="13.65" customHeight="1">
      <c r="A216" s="77">
        <f>202+'PRRAS'!I31</f>
        <v>215</v>
      </c>
      <c r="B216" s="78">
        <f>'PRRAS'!J31</f>
        <v>0</v>
      </c>
      <c r="C216" s="78">
        <f>'PRRAS'!K31</f>
        <v>0</v>
      </c>
      <c r="D216" s="78">
        <v>0</v>
      </c>
      <c r="E216" s="78">
        <v>0</v>
      </c>
      <c r="F216" s="79">
        <f>A216/100*B216+A216/50*C216</f>
        <v>0</v>
      </c>
      <c r="G216" s="36"/>
      <c r="H216" s="36"/>
      <c r="I216" s="36"/>
      <c r="J216" s="82">
        <f>ABS(B216-ROUND(B216,0))+ABS(C216-ROUND(C216,0))</f>
        <v>0</v>
      </c>
    </row>
    <row r="217" ht="13.65" customHeight="1">
      <c r="A217" s="77">
        <f>202+'PRRAS'!I32</f>
        <v>216</v>
      </c>
      <c r="B217" s="78">
        <f>'PRRAS'!J32</f>
        <v>0</v>
      </c>
      <c r="C217" s="78">
        <f>'PRRAS'!K32</f>
        <v>0</v>
      </c>
      <c r="D217" s="78">
        <v>0</v>
      </c>
      <c r="E217" s="78">
        <v>0</v>
      </c>
      <c r="F217" s="79">
        <f>A217/100*B217+A217/50*C217</f>
        <v>0</v>
      </c>
      <c r="G217" s="36"/>
      <c r="H217" s="36"/>
      <c r="I217" s="36"/>
      <c r="J217" s="82">
        <f>ABS(B217-ROUND(B217,0))+ABS(C217-ROUND(C217,0))</f>
        <v>0</v>
      </c>
    </row>
    <row r="218" ht="13.65" customHeight="1">
      <c r="A218" s="77">
        <f>202+'PRRAS'!I33</f>
        <v>217</v>
      </c>
      <c r="B218" s="78">
        <f>'PRRAS'!J33</f>
        <v>0</v>
      </c>
      <c r="C218" s="78">
        <f>'PRRAS'!K33</f>
        <v>1</v>
      </c>
      <c r="D218" s="78">
        <v>0</v>
      </c>
      <c r="E218" s="78">
        <v>0</v>
      </c>
      <c r="F218" s="79">
        <f>A218/100*B218+A218/50*C218</f>
        <v>4.34</v>
      </c>
      <c r="G218" s="36"/>
      <c r="H218" s="36"/>
      <c r="I218" s="36"/>
      <c r="J218" s="82">
        <f>ABS(B218-ROUND(B218,0))+ABS(C218-ROUND(C218,0))</f>
        <v>0</v>
      </c>
    </row>
    <row r="219" ht="13.65" customHeight="1">
      <c r="A219" s="77">
        <f>202+'PRRAS'!I34</f>
        <v>218</v>
      </c>
      <c r="B219" s="78">
        <f>'PRRAS'!J34</f>
        <v>0</v>
      </c>
      <c r="C219" s="78">
        <f>'PRRAS'!K34</f>
        <v>0</v>
      </c>
      <c r="D219" s="78">
        <v>0</v>
      </c>
      <c r="E219" s="78">
        <v>0</v>
      </c>
      <c r="F219" s="79">
        <f>A219/100*B219+A219/50*C219</f>
        <v>0</v>
      </c>
      <c r="G219" s="36"/>
      <c r="H219" s="36"/>
      <c r="I219" s="36"/>
      <c r="J219" s="82">
        <f>ABS(B219-ROUND(B219,0))+ABS(C219-ROUND(C219,0))</f>
        <v>0</v>
      </c>
    </row>
    <row r="220" ht="13.65" customHeight="1">
      <c r="A220" s="77">
        <f>202+'PRRAS'!I35</f>
        <v>219</v>
      </c>
      <c r="B220" s="78">
        <f>'PRRAS'!J35</f>
        <v>1152</v>
      </c>
      <c r="C220" s="78">
        <f>'PRRAS'!K35</f>
        <v>0</v>
      </c>
      <c r="D220" s="78">
        <v>0</v>
      </c>
      <c r="E220" s="78">
        <v>0</v>
      </c>
      <c r="F220" s="79">
        <f>A220/100*B220+A220/50*C220</f>
        <v>2522.88</v>
      </c>
      <c r="G220" s="36"/>
      <c r="H220" s="36"/>
      <c r="I220" s="36"/>
      <c r="J220" s="82">
        <f>ABS(B220-ROUND(B220,0))+ABS(C220-ROUND(C220,0))</f>
        <v>0</v>
      </c>
    </row>
    <row r="221" ht="13.65" customHeight="1">
      <c r="A221" s="77">
        <f>202+'PRRAS'!I36</f>
        <v>220</v>
      </c>
      <c r="B221" s="78">
        <f>'PRRAS'!J36</f>
        <v>0</v>
      </c>
      <c r="C221" s="78">
        <f>'PRRAS'!K36</f>
        <v>0</v>
      </c>
      <c r="D221" s="78">
        <v>0</v>
      </c>
      <c r="E221" s="78">
        <v>0</v>
      </c>
      <c r="F221" s="79">
        <f>A221/100*B221+A221/50*C221</f>
        <v>0</v>
      </c>
      <c r="G221" s="36"/>
      <c r="H221" s="36"/>
      <c r="I221" s="36"/>
      <c r="J221" s="82">
        <f>ABS(B221-ROUND(B221,0))+ABS(C221-ROUND(C221,0))</f>
        <v>0</v>
      </c>
    </row>
    <row r="222" ht="13.65" customHeight="1">
      <c r="A222" s="77">
        <f>202+'PRRAS'!I37</f>
        <v>221</v>
      </c>
      <c r="B222" s="78">
        <f>'PRRAS'!J37</f>
        <v>0</v>
      </c>
      <c r="C222" s="78">
        <f>'PRRAS'!K37</f>
        <v>0</v>
      </c>
      <c r="D222" s="78">
        <v>0</v>
      </c>
      <c r="E222" s="78">
        <v>0</v>
      </c>
      <c r="F222" s="79">
        <f>A222/100*B222+A222/50*C222</f>
        <v>0</v>
      </c>
      <c r="G222" s="36"/>
      <c r="H222" s="36"/>
      <c r="I222" s="36"/>
      <c r="J222" s="82">
        <f>ABS(B222-ROUND(B222,0))+ABS(C222-ROUND(C222,0))</f>
        <v>0</v>
      </c>
    </row>
    <row r="223" ht="13.65" customHeight="1">
      <c r="A223" s="77">
        <f>202+'PRRAS'!I38</f>
        <v>222</v>
      </c>
      <c r="B223" s="78">
        <f>'PRRAS'!J38</f>
        <v>0</v>
      </c>
      <c r="C223" s="78">
        <f>'PRRAS'!K38</f>
        <v>0</v>
      </c>
      <c r="D223" s="78">
        <v>0</v>
      </c>
      <c r="E223" s="78">
        <v>0</v>
      </c>
      <c r="F223" s="79">
        <f>A223/100*B223+A223/50*C223</f>
        <v>0</v>
      </c>
      <c r="G223" s="36"/>
      <c r="H223" s="36"/>
      <c r="I223" s="36"/>
      <c r="J223" s="82">
        <f>ABS(B223-ROUND(B223,0))+ABS(C223-ROUND(C223,0))</f>
        <v>0</v>
      </c>
    </row>
    <row r="224" ht="13.65" customHeight="1">
      <c r="A224" s="77">
        <f>202+'PRRAS'!I39</f>
        <v>223</v>
      </c>
      <c r="B224" s="78">
        <f>'PRRAS'!J39</f>
        <v>0</v>
      </c>
      <c r="C224" s="78">
        <f>'PRRAS'!K39</f>
        <v>0</v>
      </c>
      <c r="D224" s="78">
        <v>0</v>
      </c>
      <c r="E224" s="78">
        <v>0</v>
      </c>
      <c r="F224" s="79">
        <f>A224/100*B224+A224/50*C224</f>
        <v>0</v>
      </c>
      <c r="G224" s="36"/>
      <c r="H224" s="36"/>
      <c r="I224" s="36"/>
      <c r="J224" s="82">
        <f>ABS(B224-ROUND(B224,0))+ABS(C224-ROUND(C224,0))</f>
        <v>0</v>
      </c>
    </row>
    <row r="225" ht="13.65" customHeight="1">
      <c r="A225" s="77">
        <f>202+'PRRAS'!I40</f>
        <v>224</v>
      </c>
      <c r="B225" s="78">
        <f>'PRRAS'!J40</f>
        <v>0</v>
      </c>
      <c r="C225" s="78">
        <f>'PRRAS'!K40</f>
        <v>0</v>
      </c>
      <c r="D225" s="78">
        <v>0</v>
      </c>
      <c r="E225" s="78">
        <v>0</v>
      </c>
      <c r="F225" s="79">
        <f>A225/100*B225+A225/50*C225</f>
        <v>0</v>
      </c>
      <c r="G225" s="36"/>
      <c r="H225" s="36"/>
      <c r="I225" s="36"/>
      <c r="J225" s="82">
        <f>ABS(B225-ROUND(B225,0))+ABS(C225-ROUND(C225,0))</f>
        <v>0</v>
      </c>
    </row>
    <row r="226" ht="13.65" customHeight="1">
      <c r="A226" s="77">
        <f>202+'PRRAS'!I41</f>
        <v>225</v>
      </c>
      <c r="B226" s="78">
        <f>'PRRAS'!J41</f>
        <v>0</v>
      </c>
      <c r="C226" s="78">
        <f>'PRRAS'!K41</f>
        <v>0</v>
      </c>
      <c r="D226" s="78">
        <v>0</v>
      </c>
      <c r="E226" s="78">
        <v>0</v>
      </c>
      <c r="F226" s="79">
        <f>A226/100*B226+A226/50*C226</f>
        <v>0</v>
      </c>
      <c r="G226" s="36"/>
      <c r="H226" s="36"/>
      <c r="I226" s="36"/>
      <c r="J226" s="82">
        <f>ABS(B226-ROUND(B226,0))+ABS(C226-ROUND(C226,0))</f>
        <v>0</v>
      </c>
    </row>
    <row r="227" ht="13.65" customHeight="1">
      <c r="A227" s="77">
        <f>202+'PRRAS'!I42</f>
        <v>226</v>
      </c>
      <c r="B227" s="78">
        <f>'PRRAS'!J42</f>
        <v>109950</v>
      </c>
      <c r="C227" s="78">
        <f>'PRRAS'!K42</f>
        <v>71229</v>
      </c>
      <c r="D227" s="78">
        <v>0</v>
      </c>
      <c r="E227" s="78">
        <v>0</v>
      </c>
      <c r="F227" s="79">
        <f>A227/100*B227+A227/50*C227</f>
        <v>570442.08</v>
      </c>
      <c r="G227" s="36"/>
      <c r="H227" s="36"/>
      <c r="I227" s="36"/>
      <c r="J227" s="82">
        <f>ABS(B227-ROUND(B227,0))+ABS(C227-ROUND(C227,0))</f>
        <v>0</v>
      </c>
    </row>
    <row r="228" ht="13.65" customHeight="1">
      <c r="A228" s="77">
        <f>202+'PRRAS'!I43</f>
        <v>227</v>
      </c>
      <c r="B228" s="78">
        <f>'PRRAS'!J43</f>
        <v>0</v>
      </c>
      <c r="C228" s="78">
        <f>'PRRAS'!K43</f>
        <v>0</v>
      </c>
      <c r="D228" s="78">
        <v>0</v>
      </c>
      <c r="E228" s="78">
        <v>0</v>
      </c>
      <c r="F228" s="79">
        <f>A228/100*B228+A228/50*C228</f>
        <v>0</v>
      </c>
      <c r="G228" s="36"/>
      <c r="H228" s="36"/>
      <c r="I228" s="36"/>
      <c r="J228" s="82">
        <f>ABS(B228-ROUND(B228,0))+ABS(C228-ROUND(C228,0))</f>
        <v>0</v>
      </c>
    </row>
    <row r="229" ht="13.65" customHeight="1">
      <c r="A229" s="77">
        <f>202+'PRRAS'!I44</f>
        <v>228</v>
      </c>
      <c r="B229" s="78">
        <f>'PRRAS'!J44</f>
        <v>0</v>
      </c>
      <c r="C229" s="78">
        <f>'PRRAS'!K44</f>
        <v>0</v>
      </c>
      <c r="D229" s="78">
        <v>0</v>
      </c>
      <c r="E229" s="78">
        <v>0</v>
      </c>
      <c r="F229" s="79">
        <f>A229/100*B229+A229/50*C229</f>
        <v>0</v>
      </c>
      <c r="G229" s="36"/>
      <c r="H229" s="36"/>
      <c r="I229" s="36"/>
      <c r="J229" s="82">
        <f>ABS(B229-ROUND(B229,0))+ABS(C229-ROUND(C229,0))</f>
        <v>0</v>
      </c>
    </row>
    <row r="230" ht="13.65" customHeight="1">
      <c r="A230" s="77">
        <f>202+'PRRAS'!I45</f>
        <v>229</v>
      </c>
      <c r="B230" s="78">
        <f>'PRRAS'!J45</f>
        <v>0</v>
      </c>
      <c r="C230" s="78">
        <f>'PRRAS'!K45</f>
        <v>0</v>
      </c>
      <c r="D230" s="78">
        <v>0</v>
      </c>
      <c r="E230" s="78">
        <v>0</v>
      </c>
      <c r="F230" s="79">
        <f>A230/100*B230+A230/50*C230</f>
        <v>0</v>
      </c>
      <c r="G230" s="36"/>
      <c r="H230" s="36"/>
      <c r="I230" s="36"/>
      <c r="J230" s="82">
        <f>ABS(B230-ROUND(B230,0))+ABS(C230-ROUND(C230,0))</f>
        <v>0</v>
      </c>
    </row>
    <row r="231" ht="13.65" customHeight="1">
      <c r="A231" s="77">
        <f>202+'PRRAS'!I46</f>
        <v>230</v>
      </c>
      <c r="B231" s="78">
        <f>'PRRAS'!J46</f>
        <v>0</v>
      </c>
      <c r="C231" s="78">
        <f>'PRRAS'!K46</f>
        <v>0</v>
      </c>
      <c r="D231" s="78">
        <v>0</v>
      </c>
      <c r="E231" s="78">
        <v>0</v>
      </c>
      <c r="F231" s="79">
        <f>A231/100*B231+A231/50*C231</f>
        <v>0</v>
      </c>
      <c r="G231" s="36"/>
      <c r="H231" s="36"/>
      <c r="I231" s="36"/>
      <c r="J231" s="82">
        <f>ABS(B231-ROUND(B231,0))+ABS(C231-ROUND(C231,0))</f>
        <v>0</v>
      </c>
    </row>
    <row r="232" ht="13.65" customHeight="1">
      <c r="A232" s="77">
        <f>202+'PRRAS'!I47</f>
        <v>231</v>
      </c>
      <c r="B232" s="78">
        <f>'PRRAS'!J47</f>
        <v>0</v>
      </c>
      <c r="C232" s="78">
        <f>'PRRAS'!K47</f>
        <v>0</v>
      </c>
      <c r="D232" s="78">
        <v>0</v>
      </c>
      <c r="E232" s="78">
        <v>0</v>
      </c>
      <c r="F232" s="79">
        <f>A232/100*B232+A232/50*C232</f>
        <v>0</v>
      </c>
      <c r="G232" s="36"/>
      <c r="H232" s="36"/>
      <c r="I232" s="36"/>
      <c r="J232" s="82">
        <f>ABS(B232-ROUND(B232,0))+ABS(C232-ROUND(C232,0))</f>
        <v>0</v>
      </c>
    </row>
    <row r="233" ht="13.65" customHeight="1">
      <c r="A233" s="77">
        <f>202+'PRRAS'!I48</f>
        <v>232</v>
      </c>
      <c r="B233" s="78">
        <f>'PRRAS'!J48</f>
        <v>109950</v>
      </c>
      <c r="C233" s="78">
        <f>'PRRAS'!K48</f>
        <v>44125</v>
      </c>
      <c r="D233" s="78">
        <v>0</v>
      </c>
      <c r="E233" s="78">
        <v>0</v>
      </c>
      <c r="F233" s="79">
        <f>A233/100*B233+A233/50*C233</f>
        <v>459824</v>
      </c>
      <c r="G233" s="36"/>
      <c r="H233" s="36"/>
      <c r="I233" s="36"/>
      <c r="J233" s="82">
        <f>ABS(B233-ROUND(B233,0))+ABS(C233-ROUND(C233,0))</f>
        <v>0</v>
      </c>
    </row>
    <row r="234" ht="13.65" customHeight="1">
      <c r="A234" s="77">
        <f>202+'PRRAS'!I49</f>
        <v>233</v>
      </c>
      <c r="B234" s="78">
        <f>'PRRAS'!J49</f>
        <v>109950</v>
      </c>
      <c r="C234" s="78">
        <f>'PRRAS'!K49</f>
        <v>44125</v>
      </c>
      <c r="D234" s="78">
        <v>0</v>
      </c>
      <c r="E234" s="78">
        <v>0</v>
      </c>
      <c r="F234" s="79">
        <f>A234/100*B234+A234/50*C234</f>
        <v>461806</v>
      </c>
      <c r="G234" s="36"/>
      <c r="H234" s="36"/>
      <c r="I234" s="36"/>
      <c r="J234" s="82">
        <f>ABS(B234-ROUND(B234,0))+ABS(C234-ROUND(C234,0))</f>
        <v>0</v>
      </c>
    </row>
    <row r="235" ht="13.65" customHeight="1">
      <c r="A235" s="77">
        <f>202+'PRRAS'!I50</f>
        <v>234</v>
      </c>
      <c r="B235" s="78">
        <f>'PRRAS'!J50</f>
        <v>0</v>
      </c>
      <c r="C235" s="78">
        <f>'PRRAS'!K50</f>
        <v>0</v>
      </c>
      <c r="D235" s="78">
        <v>0</v>
      </c>
      <c r="E235" s="78">
        <v>0</v>
      </c>
      <c r="F235" s="79">
        <f>A235/100*B235+A235/50*C235</f>
        <v>0</v>
      </c>
      <c r="G235" s="36"/>
      <c r="H235" s="36"/>
      <c r="I235" s="36"/>
      <c r="J235" s="82">
        <f>ABS(B235-ROUND(B235,0))+ABS(C235-ROUND(C235,0))</f>
        <v>0</v>
      </c>
    </row>
    <row r="236" ht="13.65" customHeight="1">
      <c r="A236" s="77">
        <f>202+'PRRAS'!I51</f>
        <v>235</v>
      </c>
      <c r="B236" s="78">
        <f>'PRRAS'!J51</f>
        <v>0</v>
      </c>
      <c r="C236" s="78">
        <f>'PRRAS'!K51</f>
        <v>27104</v>
      </c>
      <c r="D236" s="78">
        <v>0</v>
      </c>
      <c r="E236" s="78">
        <v>0</v>
      </c>
      <c r="F236" s="79">
        <f>A236/100*B236+A236/50*C236</f>
        <v>127388.8</v>
      </c>
      <c r="G236" s="36"/>
      <c r="H236" s="36"/>
      <c r="I236" s="36"/>
      <c r="J236" s="82">
        <f>ABS(B236-ROUND(B236,0))+ABS(C236-ROUND(C236,0))</f>
        <v>0</v>
      </c>
    </row>
    <row r="237" ht="13.65" customHeight="1">
      <c r="A237" s="77">
        <f>202+'PRRAS'!I52</f>
        <v>236</v>
      </c>
      <c r="B237" s="78">
        <f>'PRRAS'!J52</f>
        <v>0</v>
      </c>
      <c r="C237" s="78">
        <f>'PRRAS'!K52</f>
        <v>27104</v>
      </c>
      <c r="D237" s="78">
        <v>0</v>
      </c>
      <c r="E237" s="78">
        <v>0</v>
      </c>
      <c r="F237" s="79">
        <f>A237/100*B237+A237/50*C237</f>
        <v>127930.88</v>
      </c>
      <c r="G237" s="36"/>
      <c r="H237" s="36"/>
      <c r="I237" s="36"/>
      <c r="J237" s="82">
        <f>ABS(B237-ROUND(B237,0))+ABS(C237-ROUND(C237,0))</f>
        <v>0</v>
      </c>
    </row>
    <row r="238" ht="13.65" customHeight="1">
      <c r="A238" s="77">
        <f>202+'PRRAS'!I53</f>
        <v>237</v>
      </c>
      <c r="B238" s="78">
        <f>'PRRAS'!J53</f>
        <v>0</v>
      </c>
      <c r="C238" s="78">
        <f>'PRRAS'!K53</f>
        <v>0</v>
      </c>
      <c r="D238" s="78">
        <v>0</v>
      </c>
      <c r="E238" s="78">
        <v>0</v>
      </c>
      <c r="F238" s="79">
        <f>A238/100*B238+A238/50*C238</f>
        <v>0</v>
      </c>
      <c r="G238" s="36"/>
      <c r="H238" s="36"/>
      <c r="I238" s="36"/>
      <c r="J238" s="82">
        <f>ABS(B238-ROUND(B238,0))+ABS(C238-ROUND(C238,0))</f>
        <v>0</v>
      </c>
    </row>
    <row r="239" ht="13.65" customHeight="1">
      <c r="A239" s="77">
        <f>202+'PRRAS'!I54</f>
        <v>238</v>
      </c>
      <c r="B239" s="78">
        <f>'PRRAS'!J54</f>
        <v>0</v>
      </c>
      <c r="C239" s="78">
        <f>'PRRAS'!K54</f>
        <v>0</v>
      </c>
      <c r="D239" s="78">
        <v>0</v>
      </c>
      <c r="E239" s="78">
        <v>0</v>
      </c>
      <c r="F239" s="79">
        <f>A239/100*B239+A239/50*C239</f>
        <v>0</v>
      </c>
      <c r="G239" s="36"/>
      <c r="H239" s="36"/>
      <c r="I239" s="36"/>
      <c r="J239" s="82">
        <f>ABS(B239-ROUND(B239,0))+ABS(C239-ROUND(C239,0))</f>
        <v>0</v>
      </c>
    </row>
    <row r="240" ht="13.65" customHeight="1">
      <c r="A240" s="77">
        <f>202+'PRRAS'!I55</f>
        <v>239</v>
      </c>
      <c r="B240" s="78">
        <f>'PRRAS'!J55</f>
        <v>0</v>
      </c>
      <c r="C240" s="78">
        <f>'PRRAS'!K55</f>
        <v>0</v>
      </c>
      <c r="D240" s="78">
        <v>0</v>
      </c>
      <c r="E240" s="78">
        <v>0</v>
      </c>
      <c r="F240" s="79">
        <f>A240/100*B240+A240/50*C240</f>
        <v>0</v>
      </c>
      <c r="G240" s="36"/>
      <c r="H240" s="36"/>
      <c r="I240" s="36"/>
      <c r="J240" s="82">
        <f>ABS(B240-ROUND(B240,0))+ABS(C240-ROUND(C240,0))</f>
        <v>0</v>
      </c>
    </row>
    <row r="241" ht="13.65" customHeight="1">
      <c r="A241" s="77">
        <f>202+'PRRAS'!I56</f>
        <v>240</v>
      </c>
      <c r="B241" s="78">
        <f>'PRRAS'!J56</f>
        <v>0</v>
      </c>
      <c r="C241" s="78">
        <f>'PRRAS'!K56</f>
        <v>0</v>
      </c>
      <c r="D241" s="78">
        <v>0</v>
      </c>
      <c r="E241" s="78">
        <v>0</v>
      </c>
      <c r="F241" s="79">
        <f>A241/100*B241+A241/50*C241</f>
        <v>0</v>
      </c>
      <c r="G241" s="36"/>
      <c r="H241" s="36"/>
      <c r="I241" s="36"/>
      <c r="J241" s="82">
        <f>ABS(B241-ROUND(B241,0))+ABS(C241-ROUND(C241,0))</f>
        <v>0</v>
      </c>
    </row>
    <row r="242" ht="13.65" customHeight="1">
      <c r="A242" s="77">
        <f>202+'PRRAS'!I57</f>
        <v>241</v>
      </c>
      <c r="B242" s="78">
        <f>'PRRAS'!J57</f>
        <v>0</v>
      </c>
      <c r="C242" s="78">
        <f>'PRRAS'!K57</f>
        <v>0</v>
      </c>
      <c r="D242" s="78">
        <v>0</v>
      </c>
      <c r="E242" s="78">
        <v>0</v>
      </c>
      <c r="F242" s="79">
        <f>A242/100*B242+A242/50*C242</f>
        <v>0</v>
      </c>
      <c r="G242" s="36"/>
      <c r="H242" s="36"/>
      <c r="I242" s="36"/>
      <c r="J242" s="82">
        <f>ABS(B242-ROUND(B242,0))+ABS(C242-ROUND(C242,0))</f>
        <v>0</v>
      </c>
    </row>
    <row r="243" ht="13.65" customHeight="1">
      <c r="A243" s="77">
        <f>202+'PRRAS'!I58</f>
        <v>242</v>
      </c>
      <c r="B243" s="78">
        <f>'PRRAS'!J58</f>
        <v>0</v>
      </c>
      <c r="C243" s="78">
        <f>'PRRAS'!K58</f>
        <v>0</v>
      </c>
      <c r="D243" s="78">
        <v>0</v>
      </c>
      <c r="E243" s="78">
        <v>0</v>
      </c>
      <c r="F243" s="79">
        <f>A243/100*B243+A243/50*C243</f>
        <v>0</v>
      </c>
      <c r="G243" s="36"/>
      <c r="H243" s="36"/>
      <c r="I243" s="36"/>
      <c r="J243" s="82">
        <f>ABS(B243-ROUND(B243,0))+ABS(C243-ROUND(C243,0))</f>
        <v>0</v>
      </c>
    </row>
    <row r="244" ht="13.65" customHeight="1">
      <c r="A244" s="77">
        <f>202+'PRRAS'!I59</f>
        <v>243</v>
      </c>
      <c r="B244" s="78">
        <f>'PRRAS'!J59</f>
        <v>0</v>
      </c>
      <c r="C244" s="78">
        <f>'PRRAS'!K59</f>
        <v>0</v>
      </c>
      <c r="D244" s="78">
        <v>0</v>
      </c>
      <c r="E244" s="78">
        <v>0</v>
      </c>
      <c r="F244" s="79">
        <f>A244/100*B244+A244/50*C244</f>
        <v>0</v>
      </c>
      <c r="G244" s="36"/>
      <c r="H244" s="36"/>
      <c r="I244" s="36"/>
      <c r="J244" s="82">
        <f>ABS(B244-ROUND(B244,0))+ABS(C244-ROUND(C244,0))</f>
        <v>0</v>
      </c>
    </row>
    <row r="245" ht="13.65" customHeight="1">
      <c r="A245" s="77">
        <f>202+'PRRAS'!I60</f>
        <v>244</v>
      </c>
      <c r="B245" s="78">
        <f>'PRRAS'!J60</f>
        <v>0</v>
      </c>
      <c r="C245" s="78">
        <f>'PRRAS'!K60</f>
        <v>0</v>
      </c>
      <c r="D245" s="78">
        <v>0</v>
      </c>
      <c r="E245" s="78">
        <v>0</v>
      </c>
      <c r="F245" s="79">
        <f>A245/100*B245+A245/50*C245</f>
        <v>0</v>
      </c>
      <c r="G245" s="36"/>
      <c r="H245" s="36"/>
      <c r="I245" s="36"/>
      <c r="J245" s="82">
        <f>ABS(B245-ROUND(B245,0))+ABS(C245-ROUND(C245,0))</f>
        <v>0</v>
      </c>
    </row>
    <row r="246" ht="13.65" customHeight="1">
      <c r="A246" s="77">
        <f>202+'PRRAS'!I61</f>
        <v>245</v>
      </c>
      <c r="B246" s="78">
        <f>'PRRAS'!J61</f>
        <v>0</v>
      </c>
      <c r="C246" s="78">
        <f>'PRRAS'!K61</f>
        <v>0</v>
      </c>
      <c r="D246" s="78">
        <v>0</v>
      </c>
      <c r="E246" s="78">
        <v>0</v>
      </c>
      <c r="F246" s="79">
        <f>A246/100*B246+A246/50*C246</f>
        <v>0</v>
      </c>
      <c r="G246" s="36"/>
      <c r="H246" s="36"/>
      <c r="I246" s="36"/>
      <c r="J246" s="82">
        <f>ABS(B246-ROUND(B246,0))+ABS(C246-ROUND(C246,0))</f>
        <v>0</v>
      </c>
    </row>
    <row r="247" ht="13.65" customHeight="1">
      <c r="A247" s="77">
        <f>202+'PRRAS'!I62</f>
        <v>246</v>
      </c>
      <c r="B247" s="78">
        <f>'PRRAS'!J62</f>
        <v>0</v>
      </c>
      <c r="C247" s="78">
        <f>'PRRAS'!K62</f>
        <v>0</v>
      </c>
      <c r="D247" s="78">
        <v>0</v>
      </c>
      <c r="E247" s="78">
        <v>0</v>
      </c>
      <c r="F247" s="79">
        <f>A247/100*B247+A247/50*C247</f>
        <v>0</v>
      </c>
      <c r="G247" s="36"/>
      <c r="H247" s="36"/>
      <c r="I247" s="36"/>
      <c r="J247" s="82">
        <f>ABS(B247-ROUND(B247,0))+ABS(C247-ROUND(C247,0))</f>
        <v>0</v>
      </c>
    </row>
    <row r="248" ht="13.65" customHeight="1">
      <c r="A248" s="77">
        <f>202+'PRRAS'!I63</f>
        <v>247</v>
      </c>
      <c r="B248" s="78">
        <f>'PRRAS'!J63</f>
        <v>0</v>
      </c>
      <c r="C248" s="78">
        <f>'PRRAS'!K63</f>
        <v>0</v>
      </c>
      <c r="D248" s="78">
        <v>0</v>
      </c>
      <c r="E248" s="78">
        <v>0</v>
      </c>
      <c r="F248" s="79">
        <f>A248/100*B248+A248/50*C248</f>
        <v>0</v>
      </c>
      <c r="G248" s="36"/>
      <c r="H248" s="36"/>
      <c r="I248" s="36"/>
      <c r="J248" s="82">
        <f>ABS(B248-ROUND(B248,0))+ABS(C248-ROUND(C248,0))</f>
        <v>0</v>
      </c>
    </row>
    <row r="249" ht="13.65" customHeight="1">
      <c r="A249" s="77">
        <f>202+'PRRAS'!I64</f>
        <v>248</v>
      </c>
      <c r="B249" s="78">
        <f>'PRRAS'!J64</f>
        <v>0</v>
      </c>
      <c r="C249" s="78">
        <f>'PRRAS'!K64</f>
        <v>0</v>
      </c>
      <c r="D249" s="78">
        <v>0</v>
      </c>
      <c r="E249" s="78">
        <v>0</v>
      </c>
      <c r="F249" s="79">
        <f>A249/100*B249+A249/50*C249</f>
        <v>0</v>
      </c>
      <c r="G249" s="36"/>
      <c r="H249" s="36"/>
      <c r="I249" s="36"/>
      <c r="J249" s="82">
        <f>ABS(B249-ROUND(B249,0))+ABS(C249-ROUND(C249,0))</f>
        <v>0</v>
      </c>
    </row>
    <row r="250" ht="13.65" customHeight="1">
      <c r="A250" s="77">
        <f>202+'PRRAS'!I65</f>
        <v>249</v>
      </c>
      <c r="B250" s="78">
        <f>'PRRAS'!J65</f>
        <v>0</v>
      </c>
      <c r="C250" s="78">
        <f>'PRRAS'!K65</f>
        <v>0</v>
      </c>
      <c r="D250" s="78">
        <v>0</v>
      </c>
      <c r="E250" s="78">
        <v>0</v>
      </c>
      <c r="F250" s="79">
        <f>A250/100*B250+A250/50*C250</f>
        <v>0</v>
      </c>
      <c r="G250" s="36"/>
      <c r="H250" s="36"/>
      <c r="I250" s="36"/>
      <c r="J250" s="82">
        <f>ABS(B250-ROUND(B250,0))+ABS(C250-ROUND(C250,0))</f>
        <v>0</v>
      </c>
    </row>
    <row r="251" ht="13.65" customHeight="1">
      <c r="A251" s="77">
        <f>202+'PRRAS'!I66</f>
        <v>250</v>
      </c>
      <c r="B251" s="78">
        <f>'PRRAS'!J66</f>
        <v>0</v>
      </c>
      <c r="C251" s="78">
        <f>'PRRAS'!K66</f>
        <v>0</v>
      </c>
      <c r="D251" s="78">
        <v>0</v>
      </c>
      <c r="E251" s="78">
        <v>0</v>
      </c>
      <c r="F251" s="79">
        <f>A251/100*B251+A251/50*C251</f>
        <v>0</v>
      </c>
      <c r="G251" s="36"/>
      <c r="H251" s="36"/>
      <c r="I251" s="36"/>
      <c r="J251" s="82">
        <f>ABS(B251-ROUND(B251,0))+ABS(C251-ROUND(C251,0))</f>
        <v>0</v>
      </c>
    </row>
    <row r="252" ht="13.65" customHeight="1">
      <c r="A252" s="77">
        <f>202+'PRRAS'!I67</f>
        <v>251</v>
      </c>
      <c r="B252" s="78">
        <f>'PRRAS'!J67</f>
        <v>0</v>
      </c>
      <c r="C252" s="78">
        <f>'PRRAS'!K67</f>
        <v>0</v>
      </c>
      <c r="D252" s="78">
        <v>0</v>
      </c>
      <c r="E252" s="78">
        <v>0</v>
      </c>
      <c r="F252" s="79">
        <f>A252/100*B252+A252/50*C252</f>
        <v>0</v>
      </c>
      <c r="G252" s="36"/>
      <c r="H252" s="36"/>
      <c r="I252" s="36"/>
      <c r="J252" s="82">
        <f>ABS(B252-ROUND(B252,0))+ABS(C252-ROUND(C252,0))</f>
        <v>0</v>
      </c>
    </row>
    <row r="253" ht="13.65" customHeight="1">
      <c r="A253" s="77">
        <f>202+'PRRAS'!I68</f>
        <v>252</v>
      </c>
      <c r="B253" s="78">
        <f>'PRRAS'!J68</f>
        <v>0</v>
      </c>
      <c r="C253" s="78">
        <f>'PRRAS'!K68</f>
        <v>0</v>
      </c>
      <c r="D253" s="78">
        <v>0</v>
      </c>
      <c r="E253" s="78">
        <v>0</v>
      </c>
      <c r="F253" s="79">
        <f>A253/100*B253+A253/50*C253</f>
        <v>0</v>
      </c>
      <c r="G253" s="36"/>
      <c r="H253" s="36"/>
      <c r="I253" s="36"/>
      <c r="J253" s="82">
        <f>ABS(B253-ROUND(B253,0))+ABS(C253-ROUND(C253,0))</f>
        <v>0</v>
      </c>
    </row>
    <row r="254" ht="13.65" customHeight="1">
      <c r="A254" s="77">
        <f>202+'PRRAS'!I69</f>
        <v>253</v>
      </c>
      <c r="B254" s="78">
        <f>'PRRAS'!J69</f>
        <v>0</v>
      </c>
      <c r="C254" s="78">
        <f>'PRRAS'!K69</f>
        <v>0</v>
      </c>
      <c r="D254" s="78">
        <v>0</v>
      </c>
      <c r="E254" s="78">
        <v>0</v>
      </c>
      <c r="F254" s="79">
        <f>A254/100*B254+A254/50*C254</f>
        <v>0</v>
      </c>
      <c r="G254" s="36"/>
      <c r="H254" s="36"/>
      <c r="I254" s="36"/>
      <c r="J254" s="82">
        <f>ABS(B254-ROUND(B254,0))+ABS(C254-ROUND(C254,0))</f>
        <v>0</v>
      </c>
    </row>
    <row r="255" ht="13.65" customHeight="1">
      <c r="A255" s="77">
        <f>202+'PRRAS'!I70</f>
        <v>254</v>
      </c>
      <c r="B255" s="78">
        <f>'PRRAS'!J70</f>
        <v>0</v>
      </c>
      <c r="C255" s="78">
        <f>'PRRAS'!K70</f>
        <v>0</v>
      </c>
      <c r="D255" s="78">
        <v>0</v>
      </c>
      <c r="E255" s="78">
        <v>0</v>
      </c>
      <c r="F255" s="79">
        <f>A255/100*B255+A255/50*C255</f>
        <v>0</v>
      </c>
      <c r="G255" s="36"/>
      <c r="H255" s="36"/>
      <c r="I255" s="36"/>
      <c r="J255" s="82">
        <f>ABS(B255-ROUND(B255,0))+ABS(C255-ROUND(C255,0))</f>
        <v>0</v>
      </c>
    </row>
    <row r="256" ht="13.65" customHeight="1">
      <c r="A256" s="77">
        <f>202+'PRRAS'!I71</f>
        <v>255</v>
      </c>
      <c r="B256" s="78">
        <f>'PRRAS'!J71</f>
        <v>0</v>
      </c>
      <c r="C256" s="78">
        <f>'PRRAS'!K71</f>
        <v>0</v>
      </c>
      <c r="D256" s="78">
        <v>0</v>
      </c>
      <c r="E256" s="78">
        <v>0</v>
      </c>
      <c r="F256" s="79">
        <f>A256/100*B256+A256/50*C256</f>
        <v>0</v>
      </c>
      <c r="G256" s="36"/>
      <c r="H256" s="36"/>
      <c r="I256" s="36"/>
      <c r="J256" s="82">
        <f>ABS(B256-ROUND(B256,0))+ABS(C256-ROUND(C256,0))</f>
        <v>0</v>
      </c>
    </row>
    <row r="257" ht="13.65" customHeight="1">
      <c r="A257" s="77">
        <f>202+'PRRAS'!I73</f>
        <v>256</v>
      </c>
      <c r="B257" s="78">
        <f>'PRRAS'!J73</f>
        <v>112604</v>
      </c>
      <c r="C257" s="78">
        <f>'PRRAS'!K73</f>
        <v>81606</v>
      </c>
      <c r="D257" s="78">
        <v>0</v>
      </c>
      <c r="E257" s="78">
        <v>0</v>
      </c>
      <c r="F257" s="79">
        <f>A257/100*B257+A257/50*C257</f>
        <v>706088.96</v>
      </c>
      <c r="G257" s="36"/>
      <c r="H257" s="36"/>
      <c r="I257" s="36"/>
      <c r="J257" s="82">
        <f>ABS(B257-ROUND(B257,0))+ABS(C257-ROUND(C257,0))</f>
        <v>0</v>
      </c>
    </row>
    <row r="258" ht="13.65" customHeight="1">
      <c r="A258" s="77">
        <f>202+'PRRAS'!I74</f>
        <v>257</v>
      </c>
      <c r="B258" s="78">
        <f>'PRRAS'!J74</f>
        <v>36856</v>
      </c>
      <c r="C258" s="78">
        <f>'PRRAS'!K74</f>
        <v>34950</v>
      </c>
      <c r="D258" s="78">
        <v>0</v>
      </c>
      <c r="E258" s="78">
        <v>0</v>
      </c>
      <c r="F258" s="79">
        <f>A258/100*B258+A258/50*C258</f>
        <v>274362.92</v>
      </c>
      <c r="G258" s="36"/>
      <c r="H258" s="36"/>
      <c r="I258" s="36"/>
      <c r="J258" s="82">
        <f>ABS(B258-ROUND(B258,0))+ABS(C258-ROUND(C258,0))</f>
        <v>0</v>
      </c>
    </row>
    <row r="259" ht="13.65" customHeight="1">
      <c r="A259" s="77">
        <f>202+'PRRAS'!I75</f>
        <v>258</v>
      </c>
      <c r="B259" s="78">
        <f>'PRRAS'!J75</f>
        <v>31636</v>
      </c>
      <c r="C259" s="78">
        <f>'PRRAS'!K75</f>
        <v>30000</v>
      </c>
      <c r="D259" s="78">
        <v>0</v>
      </c>
      <c r="E259" s="78">
        <v>0</v>
      </c>
      <c r="F259" s="79">
        <f>A259/100*B259+A259/50*C259</f>
        <v>236420.88</v>
      </c>
      <c r="G259" s="36"/>
      <c r="H259" s="36"/>
      <c r="I259" s="36"/>
      <c r="J259" s="82">
        <f>ABS(B259-ROUND(B259,0))+ABS(C259-ROUND(C259,0))</f>
        <v>0</v>
      </c>
    </row>
    <row r="260" ht="13.65" customHeight="1">
      <c r="A260" s="77">
        <f>202+'PRRAS'!I76</f>
        <v>259</v>
      </c>
      <c r="B260" s="78">
        <f>'PRRAS'!J76</f>
        <v>31636</v>
      </c>
      <c r="C260" s="78">
        <f>'PRRAS'!K76</f>
        <v>30000</v>
      </c>
      <c r="D260" s="78">
        <v>0</v>
      </c>
      <c r="E260" s="78">
        <v>0</v>
      </c>
      <c r="F260" s="79">
        <f>A260/100*B260+A260/50*C260</f>
        <v>237337.24</v>
      </c>
      <c r="G260" s="36"/>
      <c r="H260" s="36"/>
      <c r="I260" s="36"/>
      <c r="J260" s="82">
        <f>ABS(B260-ROUND(B260,0))+ABS(C260-ROUND(C260,0))</f>
        <v>0</v>
      </c>
    </row>
    <row r="261" ht="13.65" customHeight="1">
      <c r="A261" s="77">
        <f>202+'PRRAS'!I77</f>
        <v>260</v>
      </c>
      <c r="B261" s="78">
        <f>'PRRAS'!J77</f>
        <v>0</v>
      </c>
      <c r="C261" s="78">
        <f>'PRRAS'!K77</f>
        <v>0</v>
      </c>
      <c r="D261" s="78">
        <v>0</v>
      </c>
      <c r="E261" s="78">
        <v>0</v>
      </c>
      <c r="F261" s="79">
        <f>A261/100*B261+A261/50*C261</f>
        <v>0</v>
      </c>
      <c r="G261" s="36"/>
      <c r="H261" s="36"/>
      <c r="I261" s="36"/>
      <c r="J261" s="82">
        <f>ABS(B261-ROUND(B261,0))+ABS(C261-ROUND(C261,0))</f>
        <v>0</v>
      </c>
    </row>
    <row r="262" ht="13.65" customHeight="1">
      <c r="A262" s="77">
        <f>202+'PRRAS'!I78</f>
        <v>261</v>
      </c>
      <c r="B262" s="78">
        <f>'PRRAS'!J78</f>
        <v>0</v>
      </c>
      <c r="C262" s="78">
        <f>'PRRAS'!K78</f>
        <v>0</v>
      </c>
      <c r="D262" s="78">
        <v>0</v>
      </c>
      <c r="E262" s="78">
        <v>0</v>
      </c>
      <c r="F262" s="79">
        <f>A262/100*B262+A262/50*C262</f>
        <v>0</v>
      </c>
      <c r="G262" s="36"/>
      <c r="H262" s="36"/>
      <c r="I262" s="36"/>
      <c r="J262" s="82">
        <f>ABS(B262-ROUND(B262,0))+ABS(C262-ROUND(C262,0))</f>
        <v>0</v>
      </c>
    </row>
    <row r="263" ht="13.65" customHeight="1">
      <c r="A263" s="77">
        <f>202+'PRRAS'!I79</f>
        <v>262</v>
      </c>
      <c r="B263" s="78">
        <f>'PRRAS'!J79</f>
        <v>0</v>
      </c>
      <c r="C263" s="78">
        <f>'PRRAS'!K79</f>
        <v>0</v>
      </c>
      <c r="D263" s="78">
        <v>0</v>
      </c>
      <c r="E263" s="78">
        <v>0</v>
      </c>
      <c r="F263" s="79">
        <f>A263/100*B263+A263/50*C263</f>
        <v>0</v>
      </c>
      <c r="G263" s="36"/>
      <c r="H263" s="36"/>
      <c r="I263" s="36"/>
      <c r="J263" s="82">
        <f>ABS(B263-ROUND(B263,0))+ABS(C263-ROUND(C263,0))</f>
        <v>0</v>
      </c>
    </row>
    <row r="264" ht="13.65" customHeight="1">
      <c r="A264" s="77">
        <f>202+'PRRAS'!I80</f>
        <v>263</v>
      </c>
      <c r="B264" s="78">
        <f>'PRRAS'!J80</f>
        <v>0</v>
      </c>
      <c r="C264" s="78">
        <f>'PRRAS'!K80</f>
        <v>0</v>
      </c>
      <c r="D264" s="78">
        <v>0</v>
      </c>
      <c r="E264" s="78">
        <v>0</v>
      </c>
      <c r="F264" s="79">
        <f>A264/100*B264+A264/50*C264</f>
        <v>0</v>
      </c>
      <c r="G264" s="36"/>
      <c r="H264" s="36"/>
      <c r="I264" s="36"/>
      <c r="J264" s="82">
        <f>ABS(B264-ROUND(B264,0))+ABS(C264-ROUND(C264,0))</f>
        <v>0</v>
      </c>
    </row>
    <row r="265" ht="13.65" customHeight="1">
      <c r="A265" s="77">
        <f>202+'PRRAS'!I81</f>
        <v>264</v>
      </c>
      <c r="B265" s="78">
        <f>'PRRAS'!J81</f>
        <v>5220</v>
      </c>
      <c r="C265" s="78">
        <f>'PRRAS'!K81</f>
        <v>4950</v>
      </c>
      <c r="D265" s="78">
        <v>0</v>
      </c>
      <c r="E265" s="78">
        <v>0</v>
      </c>
      <c r="F265" s="79">
        <f>A265/100*B265+A265/50*C265</f>
        <v>39916.8</v>
      </c>
      <c r="G265" s="36"/>
      <c r="H265" s="36"/>
      <c r="I265" s="36"/>
      <c r="J265" s="82">
        <f>ABS(B265-ROUND(B265,0))+ABS(C265-ROUND(C265,0))</f>
        <v>0</v>
      </c>
    </row>
    <row r="266" ht="13.65" customHeight="1">
      <c r="A266" s="77">
        <f>202+'PRRAS'!I82</f>
        <v>265</v>
      </c>
      <c r="B266" s="78">
        <f>'PRRAS'!J82</f>
        <v>5220</v>
      </c>
      <c r="C266" s="78">
        <f>'PRRAS'!K82</f>
        <v>4950</v>
      </c>
      <c r="D266" s="78">
        <v>0</v>
      </c>
      <c r="E266" s="78">
        <v>0</v>
      </c>
      <c r="F266" s="79">
        <f>A266/100*B266+A266/50*C266</f>
        <v>40068</v>
      </c>
      <c r="G266" s="36"/>
      <c r="H266" s="36"/>
      <c r="I266" s="36"/>
      <c r="J266" s="82">
        <f>ABS(B266-ROUND(B266,0))+ABS(C266-ROUND(C266,0))</f>
        <v>0</v>
      </c>
    </row>
    <row r="267" ht="13.65" customHeight="1">
      <c r="A267" s="77">
        <f>202+'PRRAS'!I83</f>
        <v>266</v>
      </c>
      <c r="B267" s="78">
        <f>'PRRAS'!J83</f>
        <v>0</v>
      </c>
      <c r="C267" s="78">
        <f>'PRRAS'!K83</f>
        <v>0</v>
      </c>
      <c r="D267" s="78">
        <v>0</v>
      </c>
      <c r="E267" s="78">
        <v>0</v>
      </c>
      <c r="F267" s="79">
        <f>A267/100*B267+A267/50*C267</f>
        <v>0</v>
      </c>
      <c r="G267" s="36"/>
      <c r="H267" s="36"/>
      <c r="I267" s="36"/>
      <c r="J267" s="82">
        <f>ABS(B267-ROUND(B267,0))+ABS(C267-ROUND(C267,0))</f>
        <v>0</v>
      </c>
    </row>
    <row r="268" ht="13.65" customHeight="1">
      <c r="A268" s="77">
        <f>202+'PRRAS'!I84</f>
        <v>267</v>
      </c>
      <c r="B268" s="78">
        <f>'PRRAS'!J84</f>
        <v>0</v>
      </c>
      <c r="C268" s="78">
        <f>'PRRAS'!K84</f>
        <v>0</v>
      </c>
      <c r="D268" s="78">
        <v>0</v>
      </c>
      <c r="E268" s="78">
        <v>0</v>
      </c>
      <c r="F268" s="79">
        <f>A268/100*B268+A268/50*C268</f>
        <v>0</v>
      </c>
      <c r="G268" s="36"/>
      <c r="H268" s="36"/>
      <c r="I268" s="36"/>
      <c r="J268" s="82">
        <f>ABS(B268-ROUND(B268,0))+ABS(C268-ROUND(C268,0))</f>
        <v>0</v>
      </c>
    </row>
    <row r="269" ht="13.65" customHeight="1">
      <c r="A269" s="77">
        <f>202+'PRRAS'!I85</f>
        <v>268</v>
      </c>
      <c r="B269" s="78">
        <f>'PRRAS'!J85</f>
        <v>0</v>
      </c>
      <c r="C269" s="78">
        <f>'PRRAS'!K85</f>
        <v>0</v>
      </c>
      <c r="D269" s="78">
        <v>0</v>
      </c>
      <c r="E269" s="78">
        <v>0</v>
      </c>
      <c r="F269" s="79">
        <f>A269/100*B269+A269/50*C269</f>
        <v>0</v>
      </c>
      <c r="G269" s="36"/>
      <c r="H269" s="36"/>
      <c r="I269" s="36"/>
      <c r="J269" s="82">
        <f>ABS(B269-ROUND(B269,0))+ABS(C269-ROUND(C269,0))</f>
        <v>0</v>
      </c>
    </row>
    <row r="270" ht="13.65" customHeight="1">
      <c r="A270" s="77">
        <f>202+'PRRAS'!I86</f>
        <v>269</v>
      </c>
      <c r="B270" s="78">
        <f>'PRRAS'!J86</f>
        <v>61919</v>
      </c>
      <c r="C270" s="78">
        <f>'PRRAS'!K86</f>
        <v>42154</v>
      </c>
      <c r="D270" s="78">
        <v>0</v>
      </c>
      <c r="E270" s="78">
        <v>0</v>
      </c>
      <c r="F270" s="79">
        <f>A270/100*B270+A270/50*C270</f>
        <v>393350.63</v>
      </c>
      <c r="G270" s="36"/>
      <c r="H270" s="36"/>
      <c r="I270" s="36"/>
      <c r="J270" s="82">
        <f>ABS(B270-ROUND(B270,0))+ABS(C270-ROUND(C270,0))</f>
        <v>0</v>
      </c>
    </row>
    <row r="271" ht="13.65" customHeight="1">
      <c r="A271" s="77">
        <f>202+'PRRAS'!I87</f>
        <v>270</v>
      </c>
      <c r="B271" s="78">
        <f>'PRRAS'!J87</f>
        <v>0</v>
      </c>
      <c r="C271" s="78">
        <f>'PRRAS'!K87</f>
        <v>0</v>
      </c>
      <c r="D271" s="78">
        <v>0</v>
      </c>
      <c r="E271" s="78">
        <v>0</v>
      </c>
      <c r="F271" s="79">
        <f>A271/100*B271+A271/50*C271</f>
        <v>0</v>
      </c>
      <c r="G271" s="36"/>
      <c r="H271" s="36"/>
      <c r="I271" s="36"/>
      <c r="J271" s="82">
        <f>ABS(B271-ROUND(B271,0))+ABS(C271-ROUND(C271,0))</f>
        <v>0</v>
      </c>
    </row>
    <row r="272" ht="13.65" customHeight="1">
      <c r="A272" s="77">
        <f>202+'PRRAS'!I88</f>
        <v>271</v>
      </c>
      <c r="B272" s="78">
        <f>'PRRAS'!J88</f>
        <v>0</v>
      </c>
      <c r="C272" s="78">
        <f>'PRRAS'!K88</f>
        <v>0</v>
      </c>
      <c r="D272" s="78">
        <v>0</v>
      </c>
      <c r="E272" s="78">
        <v>0</v>
      </c>
      <c r="F272" s="79">
        <f>A272/100*B272+A272/50*C272</f>
        <v>0</v>
      </c>
      <c r="G272" s="36"/>
      <c r="H272" s="36"/>
      <c r="I272" s="36"/>
      <c r="J272" s="82">
        <f>ABS(B272-ROUND(B272,0))+ABS(C272-ROUND(C272,0))</f>
        <v>0</v>
      </c>
    </row>
    <row r="273" ht="13.65" customHeight="1">
      <c r="A273" s="77">
        <f>202+'PRRAS'!I89</f>
        <v>272</v>
      </c>
      <c r="B273" s="78">
        <f>'PRRAS'!J89</f>
        <v>0</v>
      </c>
      <c r="C273" s="78">
        <f>'PRRAS'!K89</f>
        <v>0</v>
      </c>
      <c r="D273" s="78">
        <v>0</v>
      </c>
      <c r="E273" s="78">
        <v>0</v>
      </c>
      <c r="F273" s="79">
        <f>A273/100*B273+A273/50*C273</f>
        <v>0</v>
      </c>
      <c r="G273" s="36"/>
      <c r="H273" s="36"/>
      <c r="I273" s="36"/>
      <c r="J273" s="82">
        <f>ABS(B273-ROUND(B273,0))+ABS(C273-ROUND(C273,0))</f>
        <v>0</v>
      </c>
    </row>
    <row r="274" ht="13.65" customHeight="1">
      <c r="A274" s="77">
        <f>202+'PRRAS'!I90</f>
        <v>273</v>
      </c>
      <c r="B274" s="78">
        <f>'PRRAS'!J90</f>
        <v>0</v>
      </c>
      <c r="C274" s="78">
        <f>'PRRAS'!K90</f>
        <v>0</v>
      </c>
      <c r="D274" s="78">
        <v>0</v>
      </c>
      <c r="E274" s="78">
        <v>0</v>
      </c>
      <c r="F274" s="79">
        <f>A274/100*B274+A274/50*C274</f>
        <v>0</v>
      </c>
      <c r="G274" s="36"/>
      <c r="H274" s="36"/>
      <c r="I274" s="36"/>
      <c r="J274" s="82">
        <f>ABS(B274-ROUND(B274,0))+ABS(C274-ROUND(C274,0))</f>
        <v>0</v>
      </c>
    </row>
    <row r="275" ht="13.65" customHeight="1">
      <c r="A275" s="77">
        <f>202+'PRRAS'!I91</f>
        <v>274</v>
      </c>
      <c r="B275" s="78">
        <f>'PRRAS'!J91</f>
        <v>0</v>
      </c>
      <c r="C275" s="78">
        <f>'PRRAS'!K91</f>
        <v>0</v>
      </c>
      <c r="D275" s="78">
        <v>0</v>
      </c>
      <c r="E275" s="78">
        <v>0</v>
      </c>
      <c r="F275" s="79">
        <f>A275/100*B275+A275/50*C275</f>
        <v>0</v>
      </c>
      <c r="G275" s="36"/>
      <c r="H275" s="36"/>
      <c r="I275" s="36"/>
      <c r="J275" s="82">
        <f>ABS(B275-ROUND(B275,0))+ABS(C275-ROUND(C275,0))</f>
        <v>0</v>
      </c>
    </row>
    <row r="276" ht="13.65" customHeight="1">
      <c r="A276" s="77">
        <f>202+'PRRAS'!I92</f>
        <v>275</v>
      </c>
      <c r="B276" s="78">
        <f>'PRRAS'!J92</f>
        <v>0</v>
      </c>
      <c r="C276" s="78">
        <f>'PRRAS'!K92</f>
        <v>0</v>
      </c>
      <c r="D276" s="78">
        <v>0</v>
      </c>
      <c r="E276" s="78">
        <v>0</v>
      </c>
      <c r="F276" s="79">
        <f>A276/100*B276+A276/50*C276</f>
        <v>0</v>
      </c>
      <c r="G276" s="36"/>
      <c r="H276" s="36"/>
      <c r="I276" s="36"/>
      <c r="J276" s="82">
        <f>ABS(B276-ROUND(B276,0))+ABS(C276-ROUND(C276,0))</f>
        <v>0</v>
      </c>
    </row>
    <row r="277" ht="13.65" customHeight="1">
      <c r="A277" s="77">
        <f>202+'PRRAS'!I93</f>
        <v>276</v>
      </c>
      <c r="B277" s="78">
        <f>'PRRAS'!J93</f>
        <v>0</v>
      </c>
      <c r="C277" s="78">
        <f>'PRRAS'!K93</f>
        <v>0</v>
      </c>
      <c r="D277" s="78">
        <v>0</v>
      </c>
      <c r="E277" s="78">
        <v>0</v>
      </c>
      <c r="F277" s="79">
        <f>A277/100*B277+A277/50*C277</f>
        <v>0</v>
      </c>
      <c r="G277" s="36"/>
      <c r="H277" s="36"/>
      <c r="I277" s="36"/>
      <c r="J277" s="82">
        <f>ABS(B277-ROUND(B277,0))+ABS(C277-ROUND(C277,0))</f>
        <v>0</v>
      </c>
    </row>
    <row r="278" ht="13.65" customHeight="1">
      <c r="A278" s="77">
        <f>202+'PRRAS'!I94</f>
        <v>277</v>
      </c>
      <c r="B278" s="78">
        <f>'PRRAS'!J94</f>
        <v>0</v>
      </c>
      <c r="C278" s="78">
        <f>'PRRAS'!K94</f>
        <v>0</v>
      </c>
      <c r="D278" s="78">
        <v>0</v>
      </c>
      <c r="E278" s="78">
        <v>0</v>
      </c>
      <c r="F278" s="79">
        <f>A278/100*B278+A278/50*C278</f>
        <v>0</v>
      </c>
      <c r="G278" s="36"/>
      <c r="H278" s="36"/>
      <c r="I278" s="36"/>
      <c r="J278" s="82">
        <f>ABS(B278-ROUND(B278,0))+ABS(C278-ROUND(C278,0))</f>
        <v>0</v>
      </c>
    </row>
    <row r="279" ht="13.65" customHeight="1">
      <c r="A279" s="77">
        <f>202+'PRRAS'!I95</f>
        <v>278</v>
      </c>
      <c r="B279" s="78">
        <f>'PRRAS'!J95</f>
        <v>0</v>
      </c>
      <c r="C279" s="78">
        <f>'PRRAS'!K95</f>
        <v>0</v>
      </c>
      <c r="D279" s="78">
        <v>0</v>
      </c>
      <c r="E279" s="78">
        <v>0</v>
      </c>
      <c r="F279" s="79">
        <f>A279/100*B279+A279/50*C279</f>
        <v>0</v>
      </c>
      <c r="G279" s="36"/>
      <c r="H279" s="36"/>
      <c r="I279" s="36"/>
      <c r="J279" s="82">
        <f>ABS(B279-ROUND(B279,0))+ABS(C279-ROUND(C279,0))</f>
        <v>0</v>
      </c>
    </row>
    <row r="280" ht="13.65" customHeight="1">
      <c r="A280" s="77">
        <f>202+'PRRAS'!I96</f>
        <v>279</v>
      </c>
      <c r="B280" s="78">
        <f>'PRRAS'!J96</f>
        <v>0</v>
      </c>
      <c r="C280" s="78">
        <f>'PRRAS'!K96</f>
        <v>0</v>
      </c>
      <c r="D280" s="78">
        <v>0</v>
      </c>
      <c r="E280" s="78">
        <v>0</v>
      </c>
      <c r="F280" s="79">
        <f>A280/100*B280+A280/50*C280</f>
        <v>0</v>
      </c>
      <c r="G280" s="36"/>
      <c r="H280" s="36"/>
      <c r="I280" s="36"/>
      <c r="J280" s="82">
        <f>ABS(B280-ROUND(B280,0))+ABS(C280-ROUND(C280,0))</f>
        <v>0</v>
      </c>
    </row>
    <row r="281" ht="13.65" customHeight="1">
      <c r="A281" s="77">
        <f>202+'PRRAS'!I97</f>
        <v>280</v>
      </c>
      <c r="B281" s="78">
        <f>'PRRAS'!J97</f>
        <v>0</v>
      </c>
      <c r="C281" s="78">
        <f>'PRRAS'!K97</f>
        <v>0</v>
      </c>
      <c r="D281" s="78">
        <v>0</v>
      </c>
      <c r="E281" s="78">
        <v>0</v>
      </c>
      <c r="F281" s="79">
        <f>A281/100*B281+A281/50*C281</f>
        <v>0</v>
      </c>
      <c r="G281" s="36"/>
      <c r="H281" s="36"/>
      <c r="I281" s="36"/>
      <c r="J281" s="82">
        <f>ABS(B281-ROUND(B281,0))+ABS(C281-ROUND(C281,0))</f>
        <v>0</v>
      </c>
    </row>
    <row r="282" ht="13.65" customHeight="1">
      <c r="A282" s="77">
        <f>202+'PRRAS'!I98</f>
        <v>281</v>
      </c>
      <c r="B282" s="78">
        <f>'PRRAS'!J98</f>
        <v>0</v>
      </c>
      <c r="C282" s="78">
        <f>'PRRAS'!K98</f>
        <v>0</v>
      </c>
      <c r="D282" s="78">
        <v>0</v>
      </c>
      <c r="E282" s="78">
        <v>0</v>
      </c>
      <c r="F282" s="79">
        <f>A282/100*B282+A282/50*C282</f>
        <v>0</v>
      </c>
      <c r="G282" s="36"/>
      <c r="H282" s="36"/>
      <c r="I282" s="36"/>
      <c r="J282" s="82">
        <f>ABS(B282-ROUND(B282,0))+ABS(C282-ROUND(C282,0))</f>
        <v>0</v>
      </c>
    </row>
    <row r="283" ht="13.65" customHeight="1">
      <c r="A283" s="77">
        <f>202+'PRRAS'!I99</f>
        <v>282</v>
      </c>
      <c r="B283" s="78">
        <f>'PRRAS'!J99</f>
        <v>0</v>
      </c>
      <c r="C283" s="78">
        <f>'PRRAS'!K99</f>
        <v>0</v>
      </c>
      <c r="D283" s="78">
        <v>0</v>
      </c>
      <c r="E283" s="78">
        <v>0</v>
      </c>
      <c r="F283" s="79">
        <f>A283/100*B283+A283/50*C283</f>
        <v>0</v>
      </c>
      <c r="G283" s="36"/>
      <c r="H283" s="36"/>
      <c r="I283" s="36"/>
      <c r="J283" s="82">
        <f>ABS(B283-ROUND(B283,0))+ABS(C283-ROUND(C283,0))</f>
        <v>0</v>
      </c>
    </row>
    <row r="284" ht="13.65" customHeight="1">
      <c r="A284" s="77">
        <f>202+'PRRAS'!I100</f>
        <v>283</v>
      </c>
      <c r="B284" s="78">
        <f>'PRRAS'!J100</f>
        <v>0</v>
      </c>
      <c r="C284" s="78">
        <f>'PRRAS'!K100</f>
        <v>0</v>
      </c>
      <c r="D284" s="78">
        <v>0</v>
      </c>
      <c r="E284" s="78">
        <v>0</v>
      </c>
      <c r="F284" s="79">
        <f>A284/100*B284+A284/50*C284</f>
        <v>0</v>
      </c>
      <c r="G284" s="36"/>
      <c r="H284" s="36"/>
      <c r="I284" s="36"/>
      <c r="J284" s="82">
        <f>ABS(B284-ROUND(B284,0))+ABS(C284-ROUND(C284,0))</f>
        <v>0</v>
      </c>
    </row>
    <row r="285" ht="13.65" customHeight="1">
      <c r="A285" s="77">
        <f>202+'PRRAS'!I101</f>
        <v>284</v>
      </c>
      <c r="B285" s="78">
        <f>'PRRAS'!J101</f>
        <v>0</v>
      </c>
      <c r="C285" s="78">
        <f>'PRRAS'!K101</f>
        <v>1007</v>
      </c>
      <c r="D285" s="78">
        <v>0</v>
      </c>
      <c r="E285" s="78">
        <v>0</v>
      </c>
      <c r="F285" s="79">
        <f>A285/100*B285+A285/50*C285</f>
        <v>5719.76</v>
      </c>
      <c r="G285" s="36"/>
      <c r="H285" s="36"/>
      <c r="I285" s="36"/>
      <c r="J285" s="82">
        <f>ABS(B285-ROUND(B285,0))+ABS(C285-ROUND(C285,0))</f>
        <v>0</v>
      </c>
    </row>
    <row r="286" ht="13.65" customHeight="1">
      <c r="A286" s="77">
        <f>202+'PRRAS'!I102</f>
        <v>285</v>
      </c>
      <c r="B286" s="78">
        <f>'PRRAS'!J102</f>
        <v>0</v>
      </c>
      <c r="C286" s="78">
        <f>'PRRAS'!K102</f>
        <v>0</v>
      </c>
      <c r="D286" s="78">
        <v>0</v>
      </c>
      <c r="E286" s="78">
        <v>0</v>
      </c>
      <c r="F286" s="79">
        <f>A286/100*B286+A286/50*C286</f>
        <v>0</v>
      </c>
      <c r="G286" s="36"/>
      <c r="H286" s="36"/>
      <c r="I286" s="36"/>
      <c r="J286" s="82">
        <f>ABS(B286-ROUND(B286,0))+ABS(C286-ROUND(C286,0))</f>
        <v>0</v>
      </c>
    </row>
    <row r="287" ht="13.65" customHeight="1">
      <c r="A287" s="77">
        <f>202+'PRRAS'!I103</f>
        <v>286</v>
      </c>
      <c r="B287" s="78">
        <f>'PRRAS'!J103</f>
        <v>0</v>
      </c>
      <c r="C287" s="78">
        <f>'PRRAS'!K103</f>
        <v>1007</v>
      </c>
      <c r="D287" s="78">
        <v>0</v>
      </c>
      <c r="E287" s="78">
        <v>0</v>
      </c>
      <c r="F287" s="79">
        <f>A287/100*B287+A287/50*C287</f>
        <v>5760.04</v>
      </c>
      <c r="G287" s="36"/>
      <c r="H287" s="36"/>
      <c r="I287" s="36"/>
      <c r="J287" s="82">
        <f>ABS(B287-ROUND(B287,0))+ABS(C287-ROUND(C287,0))</f>
        <v>0</v>
      </c>
    </row>
    <row r="288" ht="13.65" customHeight="1">
      <c r="A288" s="77">
        <f>202+'PRRAS'!I104</f>
        <v>287</v>
      </c>
      <c r="B288" s="78">
        <f>'PRRAS'!J104</f>
        <v>0</v>
      </c>
      <c r="C288" s="78">
        <f>'PRRAS'!K104</f>
        <v>0</v>
      </c>
      <c r="D288" s="78">
        <v>0</v>
      </c>
      <c r="E288" s="78">
        <v>0</v>
      </c>
      <c r="F288" s="79">
        <f>A288/100*B288+A288/50*C288</f>
        <v>0</v>
      </c>
      <c r="G288" s="36"/>
      <c r="H288" s="36"/>
      <c r="I288" s="36"/>
      <c r="J288" s="82">
        <f>ABS(B288-ROUND(B288,0))+ABS(C288-ROUND(C288,0))</f>
        <v>0</v>
      </c>
    </row>
    <row r="289" ht="13.65" customHeight="1">
      <c r="A289" s="77">
        <f>202+'PRRAS'!I105</f>
        <v>288</v>
      </c>
      <c r="B289" s="78">
        <f>'PRRAS'!J105</f>
        <v>0</v>
      </c>
      <c r="C289" s="78">
        <f>'PRRAS'!K105</f>
        <v>0</v>
      </c>
      <c r="D289" s="78">
        <v>0</v>
      </c>
      <c r="E289" s="78">
        <v>0</v>
      </c>
      <c r="F289" s="79">
        <f>A289/100*B289+A289/50*C289</f>
        <v>0</v>
      </c>
      <c r="G289" s="36"/>
      <c r="H289" s="36"/>
      <c r="I289" s="36"/>
      <c r="J289" s="82">
        <f>ABS(B289-ROUND(B289,0))+ABS(C289-ROUND(C289,0))</f>
        <v>0</v>
      </c>
    </row>
    <row r="290" ht="13.65" customHeight="1">
      <c r="A290" s="77">
        <f>202+'PRRAS'!I106</f>
        <v>289</v>
      </c>
      <c r="B290" s="78">
        <f>'PRRAS'!J106</f>
        <v>61919</v>
      </c>
      <c r="C290" s="78">
        <f>'PRRAS'!K106</f>
        <v>37119</v>
      </c>
      <c r="D290" s="78">
        <v>0</v>
      </c>
      <c r="E290" s="78">
        <v>0</v>
      </c>
      <c r="F290" s="79">
        <f>A290/100*B290+A290/50*C290</f>
        <v>393493.73</v>
      </c>
      <c r="G290" s="36"/>
      <c r="H290" s="36"/>
      <c r="I290" s="36"/>
      <c r="J290" s="82">
        <f>ABS(B290-ROUND(B290,0))+ABS(C290-ROUND(C290,0))</f>
        <v>0</v>
      </c>
    </row>
    <row r="291" ht="13.65" customHeight="1">
      <c r="A291" s="77">
        <f>202+'PRRAS'!I107</f>
        <v>290</v>
      </c>
      <c r="B291" s="78">
        <f>'PRRAS'!J107</f>
        <v>0</v>
      </c>
      <c r="C291" s="78">
        <f>'PRRAS'!K107</f>
        <v>115</v>
      </c>
      <c r="D291" s="78">
        <v>0</v>
      </c>
      <c r="E291" s="78">
        <v>0</v>
      </c>
      <c r="F291" s="79">
        <f>A291/100*B291+A291/50*C291</f>
        <v>667</v>
      </c>
      <c r="G291" s="36"/>
      <c r="H291" s="36"/>
      <c r="I291" s="36"/>
      <c r="J291" s="82">
        <f>ABS(B291-ROUND(B291,0))+ABS(C291-ROUND(C291,0))</f>
        <v>0</v>
      </c>
    </row>
    <row r="292" ht="13.65" customHeight="1">
      <c r="A292" s="77">
        <f>202+'PRRAS'!I108</f>
        <v>291</v>
      </c>
      <c r="B292" s="78">
        <f>'PRRAS'!J108</f>
        <v>0</v>
      </c>
      <c r="C292" s="78">
        <f>'PRRAS'!K108</f>
        <v>0</v>
      </c>
      <c r="D292" s="78">
        <v>0</v>
      </c>
      <c r="E292" s="78">
        <v>0</v>
      </c>
      <c r="F292" s="79">
        <f>A292/100*B292+A292/50*C292</f>
        <v>0</v>
      </c>
      <c r="G292" s="36"/>
      <c r="H292" s="36"/>
      <c r="I292" s="36"/>
      <c r="J292" s="82">
        <f>ABS(B292-ROUND(B292,0))+ABS(C292-ROUND(C292,0))</f>
        <v>0</v>
      </c>
    </row>
    <row r="293" ht="13.65" customHeight="1">
      <c r="A293" s="77">
        <f>202+'PRRAS'!I109</f>
        <v>292</v>
      </c>
      <c r="B293" s="78">
        <f>'PRRAS'!J109</f>
        <v>1203</v>
      </c>
      <c r="C293" s="78">
        <f>'PRRAS'!K109</f>
        <v>221</v>
      </c>
      <c r="D293" s="78">
        <v>0</v>
      </c>
      <c r="E293" s="78">
        <v>0</v>
      </c>
      <c r="F293" s="79">
        <f>A293/100*B293+A293/50*C293</f>
        <v>4803.4</v>
      </c>
      <c r="G293" s="36"/>
      <c r="H293" s="36"/>
      <c r="I293" s="36"/>
      <c r="J293" s="82">
        <f>ABS(B293-ROUND(B293,0))+ABS(C293-ROUND(C293,0))</f>
        <v>0</v>
      </c>
    </row>
    <row r="294" ht="13.65" customHeight="1">
      <c r="A294" s="77">
        <f>202+'PRRAS'!I110</f>
        <v>293</v>
      </c>
      <c r="B294" s="78">
        <f>'PRRAS'!J110</f>
        <v>0</v>
      </c>
      <c r="C294" s="78">
        <f>'PRRAS'!K110</f>
        <v>0</v>
      </c>
      <c r="D294" s="78">
        <v>0</v>
      </c>
      <c r="E294" s="78">
        <v>0</v>
      </c>
      <c r="F294" s="79">
        <f>A294/100*B294+A294/50*C294</f>
        <v>0</v>
      </c>
      <c r="G294" s="36"/>
      <c r="H294" s="36"/>
      <c r="I294" s="36"/>
      <c r="J294" s="82">
        <f>ABS(B294-ROUND(B294,0))+ABS(C294-ROUND(C294,0))</f>
        <v>0</v>
      </c>
    </row>
    <row r="295" ht="13.65" customHeight="1">
      <c r="A295" s="77">
        <f>202+'PRRAS'!I111</f>
        <v>294</v>
      </c>
      <c r="B295" s="78">
        <f>'PRRAS'!J111</f>
        <v>0</v>
      </c>
      <c r="C295" s="78">
        <f>'PRRAS'!K111</f>
        <v>0</v>
      </c>
      <c r="D295" s="78">
        <v>0</v>
      </c>
      <c r="E295" s="78">
        <v>0</v>
      </c>
      <c r="F295" s="79">
        <f>A295/100*B295+A295/50*C295</f>
        <v>0</v>
      </c>
      <c r="G295" s="36"/>
      <c r="H295" s="36"/>
      <c r="I295" s="36"/>
      <c r="J295" s="82">
        <f>ABS(B295-ROUND(B295,0))+ABS(C295-ROUND(C295,0))</f>
        <v>0</v>
      </c>
    </row>
    <row r="296" ht="13.65" customHeight="1">
      <c r="A296" s="77">
        <f>202+'PRRAS'!I112</f>
        <v>295</v>
      </c>
      <c r="B296" s="78">
        <f>'PRRAS'!J112</f>
        <v>0</v>
      </c>
      <c r="C296" s="78">
        <f>'PRRAS'!K112</f>
        <v>0</v>
      </c>
      <c r="D296" s="78">
        <v>0</v>
      </c>
      <c r="E296" s="78">
        <v>0</v>
      </c>
      <c r="F296" s="79">
        <f>A296/100*B296+A296/50*C296</f>
        <v>0</v>
      </c>
      <c r="G296" s="36"/>
      <c r="H296" s="36"/>
      <c r="I296" s="36"/>
      <c r="J296" s="82">
        <f>ABS(B296-ROUND(B296,0))+ABS(C296-ROUND(C296,0))</f>
        <v>0</v>
      </c>
    </row>
    <row r="297" ht="13.65" customHeight="1">
      <c r="A297" s="77">
        <f>202+'PRRAS'!I113</f>
        <v>296</v>
      </c>
      <c r="B297" s="78">
        <f>'PRRAS'!J113</f>
        <v>59152</v>
      </c>
      <c r="C297" s="78">
        <f>'PRRAS'!K113</f>
        <v>34939</v>
      </c>
      <c r="D297" s="78">
        <v>0</v>
      </c>
      <c r="E297" s="78">
        <v>0</v>
      </c>
      <c r="F297" s="79">
        <f>A297/100*B297+A297/50*C297</f>
        <v>381928.8</v>
      </c>
      <c r="G297" s="36"/>
      <c r="H297" s="36"/>
      <c r="I297" s="36"/>
      <c r="J297" s="82">
        <f>ABS(B297-ROUND(B297,0))+ABS(C297-ROUND(C297,0))</f>
        <v>0</v>
      </c>
    </row>
    <row r="298" ht="13.65" customHeight="1">
      <c r="A298" s="77">
        <f>202+'PRRAS'!I114</f>
        <v>297</v>
      </c>
      <c r="B298" s="78">
        <f>'PRRAS'!J114</f>
        <v>0</v>
      </c>
      <c r="C298" s="78">
        <f>'PRRAS'!K114</f>
        <v>0</v>
      </c>
      <c r="D298" s="78">
        <v>0</v>
      </c>
      <c r="E298" s="78">
        <v>0</v>
      </c>
      <c r="F298" s="79">
        <f>A298/100*B298+A298/50*C298</f>
        <v>0</v>
      </c>
      <c r="G298" s="36"/>
      <c r="H298" s="36"/>
      <c r="I298" s="36"/>
      <c r="J298" s="82">
        <f>ABS(B298-ROUND(B298,0))+ABS(C298-ROUND(C298,0))</f>
        <v>0</v>
      </c>
    </row>
    <row r="299" ht="13.65" customHeight="1">
      <c r="A299" s="77">
        <f>202+'PRRAS'!I115</f>
        <v>298</v>
      </c>
      <c r="B299" s="78">
        <f>'PRRAS'!J115</f>
        <v>1564</v>
      </c>
      <c r="C299" s="78">
        <f>'PRRAS'!K115</f>
        <v>1844</v>
      </c>
      <c r="D299" s="78">
        <v>0</v>
      </c>
      <c r="E299" s="78">
        <v>0</v>
      </c>
      <c r="F299" s="79">
        <f>A299/100*B299+A299/50*C299</f>
        <v>15650.96</v>
      </c>
      <c r="G299" s="36"/>
      <c r="H299" s="36"/>
      <c r="I299" s="36"/>
      <c r="J299" s="82">
        <f>ABS(B299-ROUND(B299,0))+ABS(C299-ROUND(C299,0))</f>
        <v>0</v>
      </c>
    </row>
    <row r="300" ht="13.65" customHeight="1">
      <c r="A300" s="77">
        <f>202+'PRRAS'!I116</f>
        <v>299</v>
      </c>
      <c r="B300" s="78">
        <f>'PRRAS'!J116</f>
        <v>0</v>
      </c>
      <c r="C300" s="78">
        <f>'PRRAS'!K116</f>
        <v>2998</v>
      </c>
      <c r="D300" s="78">
        <v>0</v>
      </c>
      <c r="E300" s="78">
        <v>0</v>
      </c>
      <c r="F300" s="79">
        <f>A300/100*B300+A300/50*C300</f>
        <v>17928.04</v>
      </c>
      <c r="G300" s="36"/>
      <c r="H300" s="36"/>
      <c r="I300" s="36"/>
      <c r="J300" s="82">
        <f>ABS(B300-ROUND(B300,0))+ABS(C300-ROUND(C300,0))</f>
        <v>0</v>
      </c>
    </row>
    <row r="301" ht="13.65" customHeight="1">
      <c r="A301" s="77">
        <f>202+'PRRAS'!I117</f>
        <v>300</v>
      </c>
      <c r="B301" s="78">
        <f>'PRRAS'!J117</f>
        <v>0</v>
      </c>
      <c r="C301" s="78">
        <f>'PRRAS'!K117</f>
        <v>397</v>
      </c>
      <c r="D301" s="78">
        <v>0</v>
      </c>
      <c r="E301" s="78">
        <v>0</v>
      </c>
      <c r="F301" s="79">
        <f>A301/100*B301+A301/50*C301</f>
        <v>2382</v>
      </c>
      <c r="G301" s="36"/>
      <c r="H301" s="36"/>
      <c r="I301" s="36"/>
      <c r="J301" s="82">
        <f>ABS(B301-ROUND(B301,0))+ABS(C301-ROUND(C301,0))</f>
        <v>0</v>
      </c>
    </row>
    <row r="302" ht="13.65" customHeight="1">
      <c r="A302" s="77">
        <f>202+'PRRAS'!I118</f>
        <v>301</v>
      </c>
      <c r="B302" s="78">
        <f>'PRRAS'!J118</f>
        <v>0</v>
      </c>
      <c r="C302" s="78">
        <f>'PRRAS'!K118</f>
        <v>600</v>
      </c>
      <c r="D302" s="78">
        <v>0</v>
      </c>
      <c r="E302" s="78">
        <v>0</v>
      </c>
      <c r="F302" s="79">
        <f>A302/100*B302+A302/50*C302</f>
        <v>3612</v>
      </c>
      <c r="G302" s="36"/>
      <c r="H302" s="36"/>
      <c r="I302" s="36"/>
      <c r="J302" s="82">
        <f>ABS(B302-ROUND(B302,0))+ABS(C302-ROUND(C302,0))</f>
        <v>0</v>
      </c>
    </row>
    <row r="303" ht="13.65" customHeight="1">
      <c r="A303" s="77">
        <f>202+'PRRAS'!I119</f>
        <v>302</v>
      </c>
      <c r="B303" s="78">
        <f>'PRRAS'!J119</f>
        <v>0</v>
      </c>
      <c r="C303" s="78">
        <f>'PRRAS'!K119</f>
        <v>0</v>
      </c>
      <c r="D303" s="78">
        <v>0</v>
      </c>
      <c r="E303" s="78">
        <v>0</v>
      </c>
      <c r="F303" s="79">
        <f>A303/100*B303+A303/50*C303</f>
        <v>0</v>
      </c>
      <c r="G303" s="36"/>
      <c r="H303" s="36"/>
      <c r="I303" s="36"/>
      <c r="J303" s="82">
        <f>ABS(B303-ROUND(B303,0))+ABS(C303-ROUND(C303,0))</f>
        <v>0</v>
      </c>
    </row>
    <row r="304" ht="13.65" customHeight="1">
      <c r="A304" s="77">
        <f>202+'PRRAS'!I120</f>
        <v>303</v>
      </c>
      <c r="B304" s="78">
        <f>'PRRAS'!J120</f>
        <v>0</v>
      </c>
      <c r="C304" s="78">
        <f>'PRRAS'!K120</f>
        <v>2001</v>
      </c>
      <c r="D304" s="78">
        <v>0</v>
      </c>
      <c r="E304" s="78">
        <v>0</v>
      </c>
      <c r="F304" s="79">
        <f>A304/100*B304+A304/50*C304</f>
        <v>12126.06</v>
      </c>
      <c r="G304" s="36"/>
      <c r="H304" s="36"/>
      <c r="I304" s="36"/>
      <c r="J304" s="82">
        <f>ABS(B304-ROUND(B304,0))+ABS(C304-ROUND(C304,0))</f>
        <v>0</v>
      </c>
    </row>
    <row r="305" ht="13.65" customHeight="1">
      <c r="A305" s="77">
        <f>202+'PRRAS'!I121</f>
        <v>304</v>
      </c>
      <c r="B305" s="78">
        <f>'PRRAS'!J121</f>
        <v>0</v>
      </c>
      <c r="C305" s="78">
        <f>'PRRAS'!K121</f>
        <v>1030</v>
      </c>
      <c r="D305" s="78">
        <v>0</v>
      </c>
      <c r="E305" s="78">
        <v>0</v>
      </c>
      <c r="F305" s="79">
        <f>A305/100*B305+A305/50*C305</f>
        <v>6262.4</v>
      </c>
      <c r="G305" s="36"/>
      <c r="H305" s="36"/>
      <c r="I305" s="36"/>
      <c r="J305" s="82">
        <f>ABS(B305-ROUND(B305,0))+ABS(C305-ROUND(C305,0))</f>
        <v>0</v>
      </c>
    </row>
    <row r="306" ht="13.65" customHeight="1">
      <c r="A306" s="77">
        <f>202+'PRRAS'!I122</f>
        <v>305</v>
      </c>
      <c r="B306" s="78">
        <f>'PRRAS'!J122</f>
        <v>0</v>
      </c>
      <c r="C306" s="78">
        <f>'PRRAS'!K122</f>
        <v>0</v>
      </c>
      <c r="D306" s="78">
        <v>0</v>
      </c>
      <c r="E306" s="78">
        <v>0</v>
      </c>
      <c r="F306" s="79">
        <f>A306/100*B306+A306/50*C306</f>
        <v>0</v>
      </c>
      <c r="G306" s="36"/>
      <c r="H306" s="36"/>
      <c r="I306" s="36"/>
      <c r="J306" s="82">
        <f>ABS(B306-ROUND(B306,0))+ABS(C306-ROUND(C306,0))</f>
        <v>0</v>
      </c>
    </row>
    <row r="307" ht="13.65" customHeight="1">
      <c r="A307" s="77">
        <f>202+'PRRAS'!I123</f>
        <v>306</v>
      </c>
      <c r="B307" s="78">
        <f>'PRRAS'!J123</f>
        <v>0</v>
      </c>
      <c r="C307" s="78">
        <f>'PRRAS'!K123</f>
        <v>0</v>
      </c>
      <c r="D307" s="78">
        <v>0</v>
      </c>
      <c r="E307" s="78">
        <v>0</v>
      </c>
      <c r="F307" s="79">
        <f>A307/100*B307+A307/50*C307</f>
        <v>0</v>
      </c>
      <c r="G307" s="36"/>
      <c r="H307" s="36"/>
      <c r="I307" s="36"/>
      <c r="J307" s="82">
        <f>ABS(B307-ROUND(B307,0))+ABS(C307-ROUND(C307,0))</f>
        <v>0</v>
      </c>
    </row>
    <row r="308" ht="13.65" customHeight="1">
      <c r="A308" s="77">
        <f>202+'PRRAS'!I124</f>
        <v>307</v>
      </c>
      <c r="B308" s="78">
        <f>'PRRAS'!J124</f>
        <v>0</v>
      </c>
      <c r="C308" s="78">
        <f>'PRRAS'!K124</f>
        <v>0</v>
      </c>
      <c r="D308" s="78">
        <v>0</v>
      </c>
      <c r="E308" s="78">
        <v>0</v>
      </c>
      <c r="F308" s="79">
        <f>A308/100*B308+A308/50*C308</f>
        <v>0</v>
      </c>
      <c r="G308" s="36"/>
      <c r="H308" s="36"/>
      <c r="I308" s="36"/>
      <c r="J308" s="82">
        <f>ABS(B308-ROUND(B308,0))+ABS(C308-ROUND(C308,0))</f>
        <v>0</v>
      </c>
    </row>
    <row r="309" ht="13.65" customHeight="1">
      <c r="A309" s="77">
        <f>202+'PRRAS'!I125</f>
        <v>308</v>
      </c>
      <c r="B309" s="78">
        <f>'PRRAS'!J125</f>
        <v>0</v>
      </c>
      <c r="C309" s="78">
        <f>'PRRAS'!K125</f>
        <v>0</v>
      </c>
      <c r="D309" s="78">
        <v>0</v>
      </c>
      <c r="E309" s="78">
        <v>0</v>
      </c>
      <c r="F309" s="79">
        <f>A309/100*B309+A309/50*C309</f>
        <v>0</v>
      </c>
      <c r="G309" s="36"/>
      <c r="H309" s="36"/>
      <c r="I309" s="36"/>
      <c r="J309" s="82">
        <f>ABS(B309-ROUND(B309,0))+ABS(C309-ROUND(C309,0))</f>
        <v>0</v>
      </c>
    </row>
    <row r="310" ht="13.65" customHeight="1">
      <c r="A310" s="77">
        <f>202+'PRRAS'!I126</f>
        <v>309</v>
      </c>
      <c r="B310" s="78">
        <f>'PRRAS'!J126</f>
        <v>0</v>
      </c>
      <c r="C310" s="78">
        <f>'PRRAS'!K126</f>
        <v>1030</v>
      </c>
      <c r="D310" s="78">
        <v>0</v>
      </c>
      <c r="E310" s="78">
        <v>0</v>
      </c>
      <c r="F310" s="79">
        <f>A310/100*B310+A310/50*C310</f>
        <v>6365.4</v>
      </c>
      <c r="G310" s="36"/>
      <c r="H310" s="36"/>
      <c r="I310" s="36"/>
      <c r="J310" s="82">
        <f>ABS(B310-ROUND(B310,0))+ABS(C310-ROUND(C310,0))</f>
        <v>0</v>
      </c>
    </row>
    <row r="311" ht="13.65" customHeight="1">
      <c r="A311" s="77">
        <f>202+'PRRAS'!I127</f>
        <v>310</v>
      </c>
      <c r="B311" s="78">
        <f>'PRRAS'!J127</f>
        <v>4210</v>
      </c>
      <c r="C311" s="78">
        <f>'PRRAS'!K127</f>
        <v>3508</v>
      </c>
      <c r="D311" s="78">
        <v>0</v>
      </c>
      <c r="E311" s="78">
        <v>0</v>
      </c>
      <c r="F311" s="79">
        <f>A311/100*B311+A311/50*C311</f>
        <v>34800.6</v>
      </c>
      <c r="G311" s="36"/>
      <c r="H311" s="36"/>
      <c r="I311" s="36"/>
      <c r="J311" s="82">
        <f>ABS(B311-ROUND(B311,0))+ABS(C311-ROUND(C311,0))</f>
        <v>0</v>
      </c>
    </row>
    <row r="312" ht="13.65" customHeight="1">
      <c r="A312" s="77">
        <f>202+'PRRAS'!I128</f>
        <v>311</v>
      </c>
      <c r="B312" s="78">
        <f>'PRRAS'!J128</f>
        <v>9619</v>
      </c>
      <c r="C312" s="78">
        <f>'PRRAS'!K128</f>
        <v>994</v>
      </c>
      <c r="D312" s="78">
        <v>0</v>
      </c>
      <c r="E312" s="78">
        <v>0</v>
      </c>
      <c r="F312" s="79">
        <f>A312/100*B312+A312/50*C312</f>
        <v>36097.77</v>
      </c>
      <c r="G312" s="36"/>
      <c r="H312" s="36"/>
      <c r="I312" s="36"/>
      <c r="J312" s="82">
        <f>ABS(B312-ROUND(B312,0))+ABS(C312-ROUND(C312,0))</f>
        <v>0</v>
      </c>
    </row>
    <row r="313" ht="13.65" customHeight="1">
      <c r="A313" s="77">
        <f>202+'PRRAS'!I129</f>
        <v>312</v>
      </c>
      <c r="B313" s="78">
        <f>'PRRAS'!J129</f>
        <v>0</v>
      </c>
      <c r="C313" s="78">
        <f>'PRRAS'!K129</f>
        <v>0</v>
      </c>
      <c r="D313" s="78">
        <v>0</v>
      </c>
      <c r="E313" s="78">
        <v>0</v>
      </c>
      <c r="F313" s="79">
        <f>A313/100*B313+A313/50*C313</f>
        <v>0</v>
      </c>
      <c r="G313" s="36"/>
      <c r="H313" s="36"/>
      <c r="I313" s="36"/>
      <c r="J313" s="82">
        <f>ABS(B313-ROUND(B313,0))+ABS(C313-ROUND(C313,0))</f>
        <v>0</v>
      </c>
    </row>
    <row r="314" ht="13.65" customHeight="1">
      <c r="A314" s="77">
        <f>202+'PRRAS'!I130</f>
        <v>313</v>
      </c>
      <c r="B314" s="78">
        <f>'PRRAS'!J130</f>
        <v>0</v>
      </c>
      <c r="C314" s="78">
        <f>'PRRAS'!K130</f>
        <v>0</v>
      </c>
      <c r="D314" s="78">
        <v>0</v>
      </c>
      <c r="E314" s="78">
        <v>0</v>
      </c>
      <c r="F314" s="79">
        <f>A314/100*B314+A314/50*C314</f>
        <v>0</v>
      </c>
      <c r="G314" s="36"/>
      <c r="H314" s="36"/>
      <c r="I314" s="36"/>
      <c r="J314" s="82">
        <f>ABS(B314-ROUND(B314,0))+ABS(C314-ROUND(C314,0))</f>
        <v>0</v>
      </c>
    </row>
    <row r="315" ht="13.65" customHeight="1">
      <c r="A315" s="77">
        <f>202+'PRRAS'!I131</f>
        <v>314</v>
      </c>
      <c r="B315" s="78">
        <f>'PRRAS'!J131</f>
        <v>0</v>
      </c>
      <c r="C315" s="78">
        <f>'PRRAS'!K131</f>
        <v>0</v>
      </c>
      <c r="D315" s="78">
        <v>0</v>
      </c>
      <c r="E315" s="78">
        <v>0</v>
      </c>
      <c r="F315" s="79">
        <f>A315/100*B315+A315/50*C315</f>
        <v>0</v>
      </c>
      <c r="G315" s="36"/>
      <c r="H315" s="36"/>
      <c r="I315" s="36"/>
      <c r="J315" s="82">
        <f>ABS(B315-ROUND(B315,0))+ABS(C315-ROUND(C315,0))</f>
        <v>0</v>
      </c>
    </row>
    <row r="316" ht="13.65" customHeight="1">
      <c r="A316" s="77">
        <f>202+'PRRAS'!I132</f>
        <v>315</v>
      </c>
      <c r="B316" s="78">
        <f>'PRRAS'!J132</f>
        <v>0</v>
      </c>
      <c r="C316" s="78">
        <f>'PRRAS'!K132</f>
        <v>0</v>
      </c>
      <c r="D316" s="78">
        <v>0</v>
      </c>
      <c r="E316" s="78">
        <v>0</v>
      </c>
      <c r="F316" s="79">
        <f>A316/100*B316+A316/50*C316</f>
        <v>0</v>
      </c>
      <c r="G316" s="36"/>
      <c r="H316" s="36"/>
      <c r="I316" s="36"/>
      <c r="J316" s="82">
        <f>ABS(B316-ROUND(B316,0))+ABS(C316-ROUND(C316,0))</f>
        <v>0</v>
      </c>
    </row>
    <row r="317" ht="13.65" customHeight="1">
      <c r="A317" s="77">
        <f>202+'PRRAS'!I133</f>
        <v>316</v>
      </c>
      <c r="B317" s="78">
        <f>'PRRAS'!J133</f>
        <v>0</v>
      </c>
      <c r="C317" s="78">
        <f>'PRRAS'!K133</f>
        <v>0</v>
      </c>
      <c r="D317" s="78">
        <v>0</v>
      </c>
      <c r="E317" s="78">
        <v>0</v>
      </c>
      <c r="F317" s="79">
        <f>A317/100*B317+A317/50*C317</f>
        <v>0</v>
      </c>
      <c r="G317" s="36"/>
      <c r="H317" s="36"/>
      <c r="I317" s="36"/>
      <c r="J317" s="82">
        <f>ABS(B317-ROUND(B317,0))+ABS(C317-ROUND(C317,0))</f>
        <v>0</v>
      </c>
    </row>
    <row r="318" ht="13.65" customHeight="1">
      <c r="A318" s="77">
        <f>202+'PRRAS'!I134</f>
        <v>317</v>
      </c>
      <c r="B318" s="78">
        <f>'PRRAS'!J134</f>
        <v>9619</v>
      </c>
      <c r="C318" s="78">
        <f>'PRRAS'!K134</f>
        <v>994</v>
      </c>
      <c r="D318" s="78">
        <v>0</v>
      </c>
      <c r="E318" s="78">
        <v>0</v>
      </c>
      <c r="F318" s="79">
        <f>A318/100*B318+A318/50*C318</f>
        <v>36794.19</v>
      </c>
      <c r="G318" s="36"/>
      <c r="H318" s="36"/>
      <c r="I318" s="36"/>
      <c r="J318" s="82">
        <f>ABS(B318-ROUND(B318,0))+ABS(C318-ROUND(C318,0))</f>
        <v>0</v>
      </c>
    </row>
    <row r="319" ht="13.65" customHeight="1">
      <c r="A319" s="77">
        <f>202+'PRRAS'!I135</f>
        <v>318</v>
      </c>
      <c r="B319" s="78">
        <f>'PRRAS'!J135</f>
        <v>882</v>
      </c>
      <c r="C319" s="78">
        <f>'PRRAS'!K135</f>
        <v>989</v>
      </c>
      <c r="D319" s="78">
        <v>0</v>
      </c>
      <c r="E319" s="78">
        <v>0</v>
      </c>
      <c r="F319" s="79">
        <f>A319/100*B319+A319/50*C319</f>
        <v>9094.799999999999</v>
      </c>
      <c r="G319" s="36"/>
      <c r="H319" s="36"/>
      <c r="I319" s="36"/>
      <c r="J319" s="82">
        <f>ABS(B319-ROUND(B319,0))+ABS(C319-ROUND(C319,0))</f>
        <v>0</v>
      </c>
    </row>
    <row r="320" ht="13.65" customHeight="1">
      <c r="A320" s="77">
        <f>202+'PRRAS'!I136</f>
        <v>319</v>
      </c>
      <c r="B320" s="78">
        <f>'PRRAS'!J136</f>
        <v>8737</v>
      </c>
      <c r="C320" s="78">
        <f>'PRRAS'!K136</f>
        <v>5</v>
      </c>
      <c r="D320" s="78">
        <v>0</v>
      </c>
      <c r="E320" s="78">
        <v>0</v>
      </c>
      <c r="F320" s="79">
        <f>A320/100*B320+A320/50*C320</f>
        <v>27902.93</v>
      </c>
      <c r="G320" s="36"/>
      <c r="H320" s="36"/>
      <c r="I320" s="36"/>
      <c r="J320" s="82">
        <f>ABS(B320-ROUND(B320,0))+ABS(C320-ROUND(C320,0))</f>
        <v>0</v>
      </c>
    </row>
    <row r="321" ht="13.65" customHeight="1">
      <c r="A321" s="77">
        <f>202+'PRRAS'!I137</f>
        <v>320</v>
      </c>
      <c r="B321" s="78">
        <f>'PRRAS'!J137</f>
        <v>0</v>
      </c>
      <c r="C321" s="78">
        <f>'PRRAS'!K137</f>
        <v>0</v>
      </c>
      <c r="D321" s="78">
        <v>0</v>
      </c>
      <c r="E321" s="78">
        <v>0</v>
      </c>
      <c r="F321" s="79">
        <f>A321/100*B321+A321/50*C321</f>
        <v>0</v>
      </c>
      <c r="G321" s="36"/>
      <c r="H321" s="36"/>
      <c r="I321" s="36"/>
      <c r="J321" s="82">
        <f>ABS(B321-ROUND(B321,0))+ABS(C321-ROUND(C321,0))</f>
        <v>0</v>
      </c>
    </row>
    <row r="322" ht="13.65" customHeight="1">
      <c r="A322" s="77">
        <f>202+'PRRAS'!I138</f>
        <v>321</v>
      </c>
      <c r="B322" s="78">
        <f>'PRRAS'!J138</f>
        <v>0</v>
      </c>
      <c r="C322" s="78">
        <f>'PRRAS'!K138</f>
        <v>0</v>
      </c>
      <c r="D322" s="78">
        <v>0</v>
      </c>
      <c r="E322" s="78">
        <v>0</v>
      </c>
      <c r="F322" s="79">
        <f>A322/100*B322+A322/50*C322</f>
        <v>0</v>
      </c>
      <c r="G322" s="36"/>
      <c r="H322" s="36"/>
      <c r="I322" s="36"/>
      <c r="J322" s="82">
        <f>ABS(B322-ROUND(B322,0))+ABS(C322-ROUND(C322,0))</f>
        <v>0</v>
      </c>
    </row>
    <row r="323" ht="13.65" customHeight="1">
      <c r="A323" s="77">
        <f>202+'PRRAS'!I139</f>
        <v>322</v>
      </c>
      <c r="B323" s="78">
        <f>'PRRAS'!J139</f>
        <v>0</v>
      </c>
      <c r="C323" s="78">
        <f>'PRRAS'!K139</f>
        <v>0</v>
      </c>
      <c r="D323" s="78">
        <v>0</v>
      </c>
      <c r="E323" s="78">
        <v>0</v>
      </c>
      <c r="F323" s="79">
        <f>A323/100*B323+A323/50*C323</f>
        <v>0</v>
      </c>
      <c r="G323" s="36"/>
      <c r="H323" s="36"/>
      <c r="I323" s="36"/>
      <c r="J323" s="82">
        <f>ABS(B323-ROUND(B323,0))+ABS(C323-ROUND(C323,0))</f>
        <v>0</v>
      </c>
    </row>
    <row r="324" ht="13.65" customHeight="1">
      <c r="A324" s="77">
        <f>202+'PRRAS'!I140</f>
        <v>323</v>
      </c>
      <c r="B324" s="78">
        <f>'PRRAS'!J140</f>
        <v>0</v>
      </c>
      <c r="C324" s="78">
        <f>'PRRAS'!K140</f>
        <v>0</v>
      </c>
      <c r="D324" s="78">
        <v>0</v>
      </c>
      <c r="E324" s="78">
        <v>0</v>
      </c>
      <c r="F324" s="79">
        <f>A324/100*B324+A324/50*C324</f>
        <v>0</v>
      </c>
      <c r="G324" s="36"/>
      <c r="H324" s="36"/>
      <c r="I324" s="36"/>
      <c r="J324" s="82">
        <f>ABS(B324-ROUND(B324,0))+ABS(C324-ROUND(C324,0))</f>
        <v>0</v>
      </c>
    </row>
    <row r="325" ht="13.65" customHeight="1">
      <c r="A325" s="77">
        <f>202+'PRRAS'!I141</f>
        <v>324</v>
      </c>
      <c r="B325" s="78">
        <f>'PRRAS'!J141</f>
        <v>0</v>
      </c>
      <c r="C325" s="78">
        <f>'PRRAS'!K141</f>
        <v>0</v>
      </c>
      <c r="D325" s="78">
        <v>0</v>
      </c>
      <c r="E325" s="78">
        <v>0</v>
      </c>
      <c r="F325" s="79">
        <f>A325/100*B325+A325/50*C325</f>
        <v>0</v>
      </c>
      <c r="G325" s="36"/>
      <c r="H325" s="36"/>
      <c r="I325" s="36"/>
      <c r="J325" s="82">
        <f>ABS(B325-ROUND(B325,0))+ABS(C325-ROUND(C325,0))</f>
        <v>0</v>
      </c>
    </row>
    <row r="326" ht="13.65" customHeight="1">
      <c r="A326" s="77">
        <f>202+'PRRAS'!I142</f>
        <v>325</v>
      </c>
      <c r="B326" s="78">
        <f>'PRRAS'!J142</f>
        <v>0</v>
      </c>
      <c r="C326" s="78">
        <f>'PRRAS'!K142</f>
        <v>0</v>
      </c>
      <c r="D326" s="78">
        <v>0</v>
      </c>
      <c r="E326" s="78">
        <v>0</v>
      </c>
      <c r="F326" s="79">
        <f>A326/100*B326+A326/50*C326</f>
        <v>0</v>
      </c>
      <c r="G326" s="36"/>
      <c r="H326" s="36"/>
      <c r="I326" s="36"/>
      <c r="J326" s="82">
        <f>ABS(B326-ROUND(B326,0))+ABS(C326-ROUND(C326,0))</f>
        <v>0</v>
      </c>
    </row>
    <row r="327" ht="13.65" customHeight="1">
      <c r="A327" s="77">
        <f>202+'PRRAS'!I143</f>
        <v>326</v>
      </c>
      <c r="B327" s="78">
        <f>'PRRAS'!J143</f>
        <v>0</v>
      </c>
      <c r="C327" s="78">
        <f>'PRRAS'!K143</f>
        <v>0</v>
      </c>
      <c r="D327" s="78">
        <v>0</v>
      </c>
      <c r="E327" s="78">
        <v>0</v>
      </c>
      <c r="F327" s="79">
        <f>A327/100*B327+A327/50*C327</f>
        <v>0</v>
      </c>
      <c r="G327" s="36"/>
      <c r="H327" s="36"/>
      <c r="I327" s="36"/>
      <c r="J327" s="82">
        <f>ABS(B327-ROUND(B327,0))+ABS(C327-ROUND(C327,0))</f>
        <v>0</v>
      </c>
    </row>
    <row r="328" ht="13.65" customHeight="1">
      <c r="A328" s="77">
        <f>202+'PRRAS'!I144</f>
        <v>327</v>
      </c>
      <c r="B328" s="78">
        <f>'PRRAS'!J144</f>
        <v>0</v>
      </c>
      <c r="C328" s="78">
        <f>'PRRAS'!K144</f>
        <v>0</v>
      </c>
      <c r="D328" s="78">
        <v>0</v>
      </c>
      <c r="E328" s="78">
        <v>0</v>
      </c>
      <c r="F328" s="79">
        <f>A328/100*B328+A328/50*C328</f>
        <v>0</v>
      </c>
      <c r="G328" s="36"/>
      <c r="H328" s="36"/>
      <c r="I328" s="36"/>
      <c r="J328" s="82">
        <f>ABS(B328-ROUND(B328,0))+ABS(C328-ROUND(C328,0))</f>
        <v>0</v>
      </c>
    </row>
    <row r="329" ht="13.65" customHeight="1">
      <c r="A329" s="77">
        <f>202+'PRRAS'!I145</f>
        <v>328</v>
      </c>
      <c r="B329" s="78">
        <f>'PRRAS'!J145</f>
        <v>0</v>
      </c>
      <c r="C329" s="78">
        <f>'PRRAS'!K145</f>
        <v>0</v>
      </c>
      <c r="D329" s="78">
        <v>0</v>
      </c>
      <c r="E329" s="78">
        <v>0</v>
      </c>
      <c r="F329" s="79">
        <f>A329/100*B329+A329/50*C329</f>
        <v>0</v>
      </c>
      <c r="G329" s="36"/>
      <c r="H329" s="36"/>
      <c r="I329" s="36"/>
      <c r="J329" s="82">
        <f>ABS(B329-ROUND(B329,0))+ABS(C329-ROUND(C329,0))</f>
        <v>0</v>
      </c>
    </row>
    <row r="330" ht="13.65" customHeight="1">
      <c r="A330" s="77">
        <f>202+'PRRAS'!I146</f>
        <v>329</v>
      </c>
      <c r="B330" s="78">
        <f>'PRRAS'!J146</f>
        <v>0</v>
      </c>
      <c r="C330" s="78">
        <f>'PRRAS'!K146</f>
        <v>0</v>
      </c>
      <c r="D330" s="78">
        <v>0</v>
      </c>
      <c r="E330" s="78">
        <v>0</v>
      </c>
      <c r="F330" s="79">
        <f>A330/100*B330+A330/50*C330</f>
        <v>0</v>
      </c>
      <c r="G330" s="36"/>
      <c r="H330" s="36"/>
      <c r="I330" s="36"/>
      <c r="J330" s="82">
        <f>ABS(B330-ROUND(B330,0))+ABS(C330-ROUND(C330,0))</f>
        <v>0</v>
      </c>
    </row>
    <row r="331" ht="13.65" customHeight="1">
      <c r="A331" s="77">
        <f>202+'PRRAS'!I147</f>
        <v>330</v>
      </c>
      <c r="B331" s="78">
        <f>'PRRAS'!J147</f>
        <v>0</v>
      </c>
      <c r="C331" s="78">
        <f>'PRRAS'!K147</f>
        <v>0</v>
      </c>
      <c r="D331" s="78">
        <v>0</v>
      </c>
      <c r="E331" s="78">
        <v>0</v>
      </c>
      <c r="F331" s="79">
        <f>A331/100*B331+A331/50*C331</f>
        <v>0</v>
      </c>
      <c r="G331" s="36"/>
      <c r="H331" s="36"/>
      <c r="I331" s="36"/>
      <c r="J331" s="82">
        <f>ABS(B331-ROUND(B331,0))+ABS(C331-ROUND(C331,0))</f>
        <v>0</v>
      </c>
    </row>
    <row r="332" ht="13.65" customHeight="1">
      <c r="A332" s="77">
        <f>202+'PRRAS'!I148</f>
        <v>331</v>
      </c>
      <c r="B332" s="78">
        <f>'PRRAS'!J148</f>
        <v>0</v>
      </c>
      <c r="C332" s="78">
        <f>'PRRAS'!K148</f>
        <v>0</v>
      </c>
      <c r="D332" s="78">
        <v>0</v>
      </c>
      <c r="E332" s="78">
        <v>0</v>
      </c>
      <c r="F332" s="79">
        <f>A332/100*B332+A332/50*C332</f>
        <v>0</v>
      </c>
      <c r="G332" s="36"/>
      <c r="H332" s="36"/>
      <c r="I332" s="36"/>
      <c r="J332" s="82">
        <f>ABS(B332-ROUND(B332,0))+ABS(C332-ROUND(C332,0))</f>
        <v>0</v>
      </c>
    </row>
    <row r="333" ht="13.65" customHeight="1">
      <c r="A333" s="77">
        <f>202+'PRRAS'!I149</f>
        <v>332</v>
      </c>
      <c r="B333" s="78">
        <f>'PRRAS'!J149</f>
        <v>0</v>
      </c>
      <c r="C333" s="78">
        <f>'PRRAS'!K149</f>
        <v>0</v>
      </c>
      <c r="D333" s="78">
        <v>0</v>
      </c>
      <c r="E333" s="78">
        <v>0</v>
      </c>
      <c r="F333" s="79">
        <f>A333/100*B333+A333/50*C333</f>
        <v>0</v>
      </c>
      <c r="G333" s="36"/>
      <c r="H333" s="36"/>
      <c r="I333" s="36"/>
      <c r="J333" s="82">
        <f>ABS(B333-ROUND(B333,0))+ABS(C333-ROUND(C333,0))</f>
        <v>0</v>
      </c>
    </row>
    <row r="334" ht="13.65" customHeight="1">
      <c r="A334" s="77">
        <f>202+'PRRAS'!I150</f>
        <v>333</v>
      </c>
      <c r="B334" s="78">
        <f>'PRRAS'!J150</f>
        <v>0</v>
      </c>
      <c r="C334" s="78">
        <f>'PRRAS'!K150</f>
        <v>0</v>
      </c>
      <c r="D334" s="78">
        <v>0</v>
      </c>
      <c r="E334" s="78">
        <v>0</v>
      </c>
      <c r="F334" s="79">
        <f>A334/100*B334+A334/50*C334</f>
        <v>0</v>
      </c>
      <c r="G334" s="36"/>
      <c r="H334" s="36"/>
      <c r="I334" s="36"/>
      <c r="J334" s="82">
        <f>ABS(B334-ROUND(B334,0))+ABS(C334-ROUND(C334,0))</f>
        <v>0</v>
      </c>
    </row>
    <row r="335" ht="13.65" customHeight="1">
      <c r="A335" s="77">
        <f>202+'PRRAS'!I151</f>
        <v>334</v>
      </c>
      <c r="B335" s="78">
        <f>'PRRAS'!J151</f>
        <v>0</v>
      </c>
      <c r="C335" s="78">
        <f>'PRRAS'!K151</f>
        <v>0</v>
      </c>
      <c r="D335" s="78">
        <v>0</v>
      </c>
      <c r="E335" s="78">
        <v>0</v>
      </c>
      <c r="F335" s="79">
        <f>A335/100*B335+A335/50*C335</f>
        <v>0</v>
      </c>
      <c r="G335" s="36"/>
      <c r="H335" s="36"/>
      <c r="I335" s="36"/>
      <c r="J335" s="82">
        <f>ABS(B335-ROUND(B335,0))+ABS(C335-ROUND(C335,0))</f>
        <v>0</v>
      </c>
    </row>
    <row r="336" ht="13.65" customHeight="1">
      <c r="A336" s="77">
        <f>202+'PRRAS'!I152</f>
        <v>335</v>
      </c>
      <c r="B336" s="78">
        <f>'PRRAS'!J152</f>
        <v>0</v>
      </c>
      <c r="C336" s="78">
        <f>'PRRAS'!K152</f>
        <v>0</v>
      </c>
      <c r="D336" s="78">
        <v>0</v>
      </c>
      <c r="E336" s="78">
        <v>0</v>
      </c>
      <c r="F336" s="79">
        <f>A336/100*B336+A336/50*C336</f>
        <v>0</v>
      </c>
      <c r="G336" s="36"/>
      <c r="H336" s="36"/>
      <c r="I336" s="36"/>
      <c r="J336" s="82">
        <f>ABS(B336-ROUND(B336,0))+ABS(C336-ROUND(C336,0))</f>
        <v>0</v>
      </c>
    </row>
    <row r="337" ht="13.65" customHeight="1">
      <c r="A337" s="77">
        <f>202+'PRRAS'!I153</f>
        <v>336</v>
      </c>
      <c r="B337" s="78">
        <f>'PRRAS'!J153</f>
        <v>0</v>
      </c>
      <c r="C337" s="78">
        <f>'PRRAS'!K153</f>
        <v>0</v>
      </c>
      <c r="D337" s="78">
        <v>0</v>
      </c>
      <c r="E337" s="78">
        <v>0</v>
      </c>
      <c r="F337" s="79">
        <f>A337/100*B337+A337/50*C337</f>
        <v>0</v>
      </c>
      <c r="G337" s="36"/>
      <c r="H337" s="36"/>
      <c r="I337" s="36"/>
      <c r="J337" s="82">
        <f>ABS(B337-ROUND(B337,0))+ABS(C337-ROUND(C337,0))</f>
        <v>0</v>
      </c>
    </row>
    <row r="338" ht="13.65" customHeight="1">
      <c r="A338" s="77">
        <f>202+'PRRAS'!I154</f>
        <v>337</v>
      </c>
      <c r="B338" s="78">
        <f>'PRRAS'!J154</f>
        <v>0</v>
      </c>
      <c r="C338" s="78">
        <f>'PRRAS'!K154</f>
        <v>0</v>
      </c>
      <c r="D338" s="78">
        <v>0</v>
      </c>
      <c r="E338" s="78">
        <v>0</v>
      </c>
      <c r="F338" s="79">
        <f>A338/100*B338+A338/50*C338</f>
        <v>0</v>
      </c>
      <c r="G338" s="36"/>
      <c r="H338" s="36"/>
      <c r="I338" s="36"/>
      <c r="J338" s="82">
        <f>ABS(B338-ROUND(B338,0))+ABS(C338-ROUND(C338,0))</f>
        <v>0</v>
      </c>
    </row>
    <row r="339" ht="13.65" customHeight="1">
      <c r="A339" s="77">
        <f>202+'PRRAS'!I155</f>
        <v>338</v>
      </c>
      <c r="B339" s="78">
        <f>'PRRAS'!J155</f>
        <v>0</v>
      </c>
      <c r="C339" s="78">
        <f>'PRRAS'!K155</f>
        <v>0</v>
      </c>
      <c r="D339" s="78">
        <v>0</v>
      </c>
      <c r="E339" s="78">
        <v>0</v>
      </c>
      <c r="F339" s="79">
        <f>A339/100*B339+A339/50*C339</f>
        <v>0</v>
      </c>
      <c r="G339" s="36"/>
      <c r="H339" s="36"/>
      <c r="I339" s="36"/>
      <c r="J339" s="82">
        <f>ABS(B339-ROUND(B339,0))+ABS(C339-ROUND(C339,0))</f>
        <v>0</v>
      </c>
    </row>
    <row r="340" ht="13.65" customHeight="1">
      <c r="A340" s="77">
        <f>202+'PRRAS'!I156</f>
        <v>339</v>
      </c>
      <c r="B340" s="78">
        <f>'PRRAS'!J156</f>
        <v>0</v>
      </c>
      <c r="C340" s="78">
        <f>'PRRAS'!K156</f>
        <v>0</v>
      </c>
      <c r="D340" s="78">
        <v>0</v>
      </c>
      <c r="E340" s="78">
        <v>0</v>
      </c>
      <c r="F340" s="79">
        <f>A340/100*B340+A340/50*C340</f>
        <v>0</v>
      </c>
      <c r="G340" s="36"/>
      <c r="H340" s="36"/>
      <c r="I340" s="36"/>
      <c r="J340" s="82">
        <f>ABS(B340-ROUND(B340,0))+ABS(C340-ROUND(C340,0))</f>
        <v>0</v>
      </c>
    </row>
    <row r="341" ht="13.65" customHeight="1">
      <c r="A341" s="77">
        <f>202+'PRRAS'!I157</f>
        <v>340</v>
      </c>
      <c r="B341" s="78">
        <f>'PRRAS'!J157</f>
        <v>0</v>
      </c>
      <c r="C341" s="78">
        <f>'PRRAS'!K157</f>
        <v>0</v>
      </c>
      <c r="D341" s="78">
        <v>0</v>
      </c>
      <c r="E341" s="78">
        <v>0</v>
      </c>
      <c r="F341" s="79">
        <f>A341/100*B341+A341/50*C341</f>
        <v>0</v>
      </c>
      <c r="G341" s="36"/>
      <c r="H341" s="36"/>
      <c r="I341" s="36"/>
      <c r="J341" s="82">
        <f>ABS(B341-ROUND(B341,0))+ABS(C341-ROUND(C341,0))</f>
        <v>0</v>
      </c>
    </row>
    <row r="342" ht="13.65" customHeight="1">
      <c r="A342" s="77">
        <f>202+'PRRAS'!I158</f>
        <v>341</v>
      </c>
      <c r="B342" s="78">
        <f>'PRRAS'!J158</f>
        <v>0</v>
      </c>
      <c r="C342" s="78">
        <f>'PRRAS'!K158</f>
        <v>0</v>
      </c>
      <c r="D342" s="78">
        <v>0</v>
      </c>
      <c r="E342" s="78">
        <v>0</v>
      </c>
      <c r="F342" s="79">
        <f>A342/100*B342+A342/50*C342</f>
        <v>0</v>
      </c>
      <c r="G342" s="36"/>
      <c r="H342" s="36"/>
      <c r="I342" s="36"/>
      <c r="J342" s="82">
        <f>ABS(B342-ROUND(B342,0))+ABS(C342-ROUND(C342,0))</f>
        <v>0</v>
      </c>
    </row>
    <row r="343" ht="13.65" customHeight="1">
      <c r="A343" s="77">
        <f>202+'PRRAS'!I159</f>
        <v>342</v>
      </c>
      <c r="B343" s="78">
        <f>'PRRAS'!J159</f>
        <v>0</v>
      </c>
      <c r="C343" s="78">
        <f>'PRRAS'!K159</f>
        <v>0</v>
      </c>
      <c r="D343" s="78">
        <v>0</v>
      </c>
      <c r="E343" s="78">
        <v>0</v>
      </c>
      <c r="F343" s="79">
        <f>A343/100*B343+A343/50*C343</f>
        <v>0</v>
      </c>
      <c r="G343" s="36"/>
      <c r="H343" s="36"/>
      <c r="I343" s="36"/>
      <c r="J343" s="82">
        <f>ABS(B343-ROUND(B343,0))+ABS(C343-ROUND(C343,0))</f>
        <v>0</v>
      </c>
    </row>
    <row r="344" ht="13.65" customHeight="1">
      <c r="A344" s="77">
        <f>202+'PRRAS'!I160</f>
        <v>343</v>
      </c>
      <c r="B344" s="78">
        <f>'PRRAS'!J160</f>
        <v>0</v>
      </c>
      <c r="C344" s="78">
        <f>'PRRAS'!K160</f>
        <v>0</v>
      </c>
      <c r="D344" s="78">
        <v>0</v>
      </c>
      <c r="E344" s="78">
        <v>0</v>
      </c>
      <c r="F344" s="79">
        <f>A344/100*B344+A344/50*C344</f>
        <v>0</v>
      </c>
      <c r="G344" s="36"/>
      <c r="H344" s="36"/>
      <c r="I344" s="36"/>
      <c r="J344" s="82">
        <f>ABS(B344-ROUND(B344,0))+ABS(C344-ROUND(C344,0))</f>
        <v>0</v>
      </c>
    </row>
    <row r="345" ht="13.65" customHeight="1">
      <c r="A345" s="77">
        <f>202+'PRRAS'!I161</f>
        <v>344</v>
      </c>
      <c r="B345" s="78">
        <f>'PRRAS'!J161</f>
        <v>0</v>
      </c>
      <c r="C345" s="78">
        <f>'PRRAS'!K161</f>
        <v>0</v>
      </c>
      <c r="D345" s="78">
        <v>0</v>
      </c>
      <c r="E345" s="78">
        <v>0</v>
      </c>
      <c r="F345" s="79">
        <f>A345/100*B345+A345/50*C345</f>
        <v>0</v>
      </c>
      <c r="G345" s="36"/>
      <c r="H345" s="36"/>
      <c r="I345" s="36"/>
      <c r="J345" s="82">
        <f>ABS(B345-ROUND(B345,0))+ABS(C345-ROUND(C345,0))</f>
        <v>0</v>
      </c>
    </row>
    <row r="346" ht="13.65" customHeight="1">
      <c r="A346" s="77">
        <f>202+'PRRAS'!I162</f>
        <v>345</v>
      </c>
      <c r="B346" s="78">
        <f>'PRRAS'!J162</f>
        <v>0</v>
      </c>
      <c r="C346" s="78">
        <f>'PRRAS'!K162</f>
        <v>0</v>
      </c>
      <c r="D346" s="78">
        <v>0</v>
      </c>
      <c r="E346" s="78">
        <v>0</v>
      </c>
      <c r="F346" s="79">
        <f>A346/100*B346+A346/50*C346</f>
        <v>0</v>
      </c>
      <c r="G346" s="36"/>
      <c r="H346" s="36"/>
      <c r="I346" s="36"/>
      <c r="J346" s="82">
        <f>ABS(B346-ROUND(B346,0))+ABS(C346-ROUND(C346,0))</f>
        <v>0</v>
      </c>
    </row>
    <row r="347" ht="13.65" customHeight="1">
      <c r="A347" s="77">
        <f>202+'PRRAS'!I163</f>
        <v>346</v>
      </c>
      <c r="B347" s="78">
        <f>'PRRAS'!J163</f>
        <v>0</v>
      </c>
      <c r="C347" s="78">
        <f>'PRRAS'!K163</f>
        <v>0</v>
      </c>
      <c r="D347" s="78">
        <v>0</v>
      </c>
      <c r="E347" s="78">
        <v>0</v>
      </c>
      <c r="F347" s="79">
        <f>A347/100*B347+A347/50*C347</f>
        <v>0</v>
      </c>
      <c r="G347" s="36"/>
      <c r="H347" s="36"/>
      <c r="I347" s="36"/>
      <c r="J347" s="82">
        <f>ABS(B347-ROUND(B347,0))+ABS(C347-ROUND(C347,0))</f>
        <v>0</v>
      </c>
    </row>
    <row r="348" ht="13.65" customHeight="1">
      <c r="A348" s="77">
        <f>202+'PRRAS'!I164</f>
        <v>347</v>
      </c>
      <c r="B348" s="78">
        <f>'PRRAS'!J164</f>
        <v>0</v>
      </c>
      <c r="C348" s="78">
        <f>'PRRAS'!K164</f>
        <v>0</v>
      </c>
      <c r="D348" s="78">
        <v>0</v>
      </c>
      <c r="E348" s="78">
        <v>0</v>
      </c>
      <c r="F348" s="79">
        <f>A348/100*B348+A348/50*C348</f>
        <v>0</v>
      </c>
      <c r="G348" s="36"/>
      <c r="H348" s="36"/>
      <c r="I348" s="36"/>
      <c r="J348" s="82">
        <f>ABS(B348-ROUND(B348,0))+ABS(C348-ROUND(C348,0))</f>
        <v>0</v>
      </c>
    </row>
    <row r="349" ht="13.65" customHeight="1">
      <c r="A349" s="77">
        <f>202+'PRRAS'!I165</f>
        <v>348</v>
      </c>
      <c r="B349" s="78">
        <f>'PRRAS'!J165</f>
        <v>0</v>
      </c>
      <c r="C349" s="78">
        <f>'PRRAS'!K165</f>
        <v>0</v>
      </c>
      <c r="D349" s="78">
        <v>0</v>
      </c>
      <c r="E349" s="78">
        <v>0</v>
      </c>
      <c r="F349" s="79">
        <f>A349/100*B349+A349/50*C349</f>
        <v>0</v>
      </c>
      <c r="G349" s="36"/>
      <c r="H349" s="36"/>
      <c r="I349" s="36"/>
      <c r="J349" s="82">
        <f>ABS(B349-ROUND(B349,0))+ABS(C349-ROUND(C349,0))</f>
        <v>0</v>
      </c>
    </row>
    <row r="350" ht="13.65" customHeight="1">
      <c r="A350" s="77">
        <f>202+'PRRAS'!I166</f>
        <v>349</v>
      </c>
      <c r="B350" s="78">
        <f>'PRRAS'!J166</f>
        <v>0</v>
      </c>
      <c r="C350" s="78">
        <f>'PRRAS'!K166</f>
        <v>0</v>
      </c>
      <c r="D350" s="78">
        <v>0</v>
      </c>
      <c r="E350" s="78">
        <v>0</v>
      </c>
      <c r="F350" s="79">
        <f>A350/100*B350+A350/50*C350</f>
        <v>0</v>
      </c>
      <c r="G350" s="36"/>
      <c r="H350" s="36"/>
      <c r="I350" s="36"/>
      <c r="J350" s="82">
        <f>ABS(B350-ROUND(B350,0))+ABS(C350-ROUND(C350,0))</f>
        <v>0</v>
      </c>
    </row>
    <row r="351" ht="13.65" customHeight="1">
      <c r="A351" s="77">
        <f>202+'PRRAS'!I167</f>
        <v>350</v>
      </c>
      <c r="B351" s="78">
        <f>'PRRAS'!J167</f>
        <v>112604</v>
      </c>
      <c r="C351" s="78">
        <f>'PRRAS'!K167</f>
        <v>81606</v>
      </c>
      <c r="D351" s="78">
        <v>0</v>
      </c>
      <c r="E351" s="78">
        <v>0</v>
      </c>
      <c r="F351" s="79">
        <f>A351/100*B351+A351/50*C351</f>
        <v>965356</v>
      </c>
      <c r="G351" s="36"/>
      <c r="H351" s="36"/>
      <c r="I351" s="36"/>
      <c r="J351" s="82">
        <f>ABS(B351-ROUND(B351,0))+ABS(C351-ROUND(C351,0))</f>
        <v>0</v>
      </c>
    </row>
    <row r="352" ht="13.65" customHeight="1">
      <c r="A352" s="77">
        <f>202+'PRRAS'!I168</f>
        <v>351</v>
      </c>
      <c r="B352" s="78">
        <f>'PRRAS'!J168</f>
        <v>0</v>
      </c>
      <c r="C352" s="78">
        <f>'PRRAS'!K168</f>
        <v>0</v>
      </c>
      <c r="D352" s="78">
        <v>0</v>
      </c>
      <c r="E352" s="78">
        <v>0</v>
      </c>
      <c r="F352" s="79">
        <f>A352/100*B352+A352/50*C352</f>
        <v>0</v>
      </c>
      <c r="G352" s="36"/>
      <c r="H352" s="36"/>
      <c r="I352" s="36"/>
      <c r="J352" s="82">
        <f>ABS(B352-ROUND(B352,0))+ABS(C352-ROUND(C352,0))</f>
        <v>0</v>
      </c>
    </row>
    <row r="353" ht="13.65" customHeight="1">
      <c r="A353" s="77">
        <f>202+'PRRAS'!I169</f>
        <v>352</v>
      </c>
      <c r="B353" s="78">
        <f>'PRRAS'!J169</f>
        <v>1502</v>
      </c>
      <c r="C353" s="78">
        <f>'PRRAS'!K169</f>
        <v>10376</v>
      </c>
      <c r="D353" s="78">
        <v>0</v>
      </c>
      <c r="E353" s="78">
        <v>0</v>
      </c>
      <c r="F353" s="79">
        <f>A353/100*B353+A353/50*C353</f>
        <v>78334.08</v>
      </c>
      <c r="G353" s="36"/>
      <c r="H353" s="36"/>
      <c r="I353" s="36"/>
      <c r="J353" s="82">
        <f>ABS(B353-ROUND(B353,0))+ABS(C353-ROUND(C353,0))</f>
        <v>0</v>
      </c>
    </row>
    <row r="354" ht="13.65" customHeight="1">
      <c r="A354" s="77">
        <f>202+'PRRAS'!I170</f>
        <v>353</v>
      </c>
      <c r="B354" s="78">
        <f>'PRRAS'!J170</f>
        <v>11011</v>
      </c>
      <c r="C354" s="78">
        <f>'PRRAS'!K170</f>
        <v>4443</v>
      </c>
      <c r="D354" s="78">
        <v>0</v>
      </c>
      <c r="E354" s="78">
        <v>0</v>
      </c>
      <c r="F354" s="79">
        <f>A354/100*B354+A354/50*C354</f>
        <v>70236.41</v>
      </c>
      <c r="G354" s="36"/>
      <c r="H354" s="36"/>
      <c r="I354" s="36"/>
      <c r="J354" s="82">
        <f>ABS(B354-ROUND(B354,0))+ABS(C354-ROUND(C354,0))</f>
        <v>0</v>
      </c>
    </row>
    <row r="355" ht="13.65" customHeight="1">
      <c r="A355" s="77">
        <f>202+'PRRAS'!I171</f>
        <v>354</v>
      </c>
      <c r="B355" s="78">
        <f>'PRRAS'!J171</f>
        <v>0</v>
      </c>
      <c r="C355" s="78">
        <f>'PRRAS'!K171</f>
        <v>0</v>
      </c>
      <c r="D355" s="78">
        <v>0</v>
      </c>
      <c r="E355" s="78">
        <v>0</v>
      </c>
      <c r="F355" s="79">
        <f>A355/100*B355+A355/50*C355</f>
        <v>0</v>
      </c>
      <c r="G355" s="36"/>
      <c r="H355" s="36"/>
      <c r="I355" s="36"/>
      <c r="J355" s="82">
        <f>ABS(B355-ROUND(B355,0))+ABS(C355-ROUND(C355,0))</f>
        <v>0</v>
      </c>
    </row>
    <row r="356" ht="13.65" customHeight="1">
      <c r="A356" s="77">
        <f>202+'PRRAS'!I172</f>
        <v>355</v>
      </c>
      <c r="B356" s="78">
        <f>'PRRAS'!J172</f>
        <v>0</v>
      </c>
      <c r="C356" s="78">
        <f>'PRRAS'!K172</f>
        <v>0</v>
      </c>
      <c r="D356" s="78">
        <v>0</v>
      </c>
      <c r="E356" s="78">
        <v>0</v>
      </c>
      <c r="F356" s="79">
        <f>A356/100*B356+A356/50*C356</f>
        <v>0</v>
      </c>
      <c r="G356" s="36"/>
      <c r="H356" s="36"/>
      <c r="I356" s="36"/>
      <c r="J356" s="82">
        <f>ABS(B356-ROUND(B356,0))+ABS(C356-ROUND(C356,0))</f>
        <v>0</v>
      </c>
    </row>
    <row r="357" ht="13.65" customHeight="1">
      <c r="A357" s="77">
        <f>202+'PRRAS'!I173</f>
        <v>356</v>
      </c>
      <c r="B357" s="78">
        <f>'PRRAS'!J173</f>
        <v>9509</v>
      </c>
      <c r="C357" s="78">
        <f>'PRRAS'!K173</f>
        <v>0</v>
      </c>
      <c r="D357" s="78">
        <v>0</v>
      </c>
      <c r="E357" s="78">
        <v>0</v>
      </c>
      <c r="F357" s="79">
        <f>A357/100*B357+A357/50*C357</f>
        <v>33852.04</v>
      </c>
      <c r="G357" s="36"/>
      <c r="H357" s="36"/>
      <c r="I357" s="36"/>
      <c r="J357" s="82">
        <f>ABS(B357-ROUND(B357,0))+ABS(C357-ROUND(C357,0))</f>
        <v>0</v>
      </c>
    </row>
    <row r="358" ht="13.65" customHeight="1">
      <c r="A358" s="77">
        <f>202+'PRRAS'!I174</f>
        <v>357</v>
      </c>
      <c r="B358" s="78">
        <f>'PRRAS'!J174</f>
        <v>0</v>
      </c>
      <c r="C358" s="78">
        <f>'PRRAS'!K174</f>
        <v>5933</v>
      </c>
      <c r="D358" s="78">
        <v>0</v>
      </c>
      <c r="E358" s="78">
        <v>0</v>
      </c>
      <c r="F358" s="79">
        <f>A358/100*B358+A358/50*C358</f>
        <v>42361.62</v>
      </c>
      <c r="G358" s="36"/>
      <c r="H358" s="36"/>
      <c r="I358" s="36"/>
      <c r="J358" s="82">
        <f>ABS(B358-ROUND(B358,0))+ABS(C358-ROUND(C358,0))</f>
        <v>0</v>
      </c>
    </row>
    <row r="359" ht="13.65" customHeight="1">
      <c r="A359" s="77">
        <f>202+'PRRAS'!I176</f>
        <v>358</v>
      </c>
      <c r="B359" s="78">
        <f>'PRRAS'!J176</f>
        <v>165945</v>
      </c>
      <c r="C359" s="78">
        <f>'PRRAS'!K176</f>
        <v>121015</v>
      </c>
      <c r="D359" s="78">
        <v>0</v>
      </c>
      <c r="E359" s="78">
        <v>0</v>
      </c>
      <c r="F359" s="79">
        <f>A359/100*B359+A359/50*C359</f>
        <v>1460550.5</v>
      </c>
      <c r="G359" s="36"/>
      <c r="H359" s="36"/>
      <c r="I359" s="36"/>
      <c r="J359" s="82">
        <f>ABS(B359-ROUND(B359,0))+ABS(C359-ROUND(C359,0))</f>
        <v>0</v>
      </c>
    </row>
    <row r="360" ht="13.65" customHeight="1">
      <c r="A360" s="77">
        <f>202+'PRRAS'!I177</f>
        <v>359</v>
      </c>
      <c r="B360" s="78">
        <f>'PRRAS'!J177</f>
        <v>183289</v>
      </c>
      <c r="C360" s="78">
        <f>'PRRAS'!K177</f>
        <v>27601</v>
      </c>
      <c r="D360" s="78">
        <v>0</v>
      </c>
      <c r="E360" s="78">
        <v>0</v>
      </c>
      <c r="F360" s="79">
        <f>A360/100*B360+A360/50*C360</f>
        <v>856182.6899999999</v>
      </c>
      <c r="G360" s="36"/>
      <c r="H360" s="36"/>
      <c r="I360" s="36"/>
      <c r="J360" s="82">
        <f>ABS(B360-ROUND(B360,0))+ABS(C360-ROUND(C360,0))</f>
        <v>0</v>
      </c>
    </row>
    <row r="361" ht="13.65" customHeight="1">
      <c r="A361" s="77">
        <f>202+'PRRAS'!I178</f>
        <v>360</v>
      </c>
      <c r="B361" s="78">
        <f>'PRRAS'!J178</f>
        <v>228219</v>
      </c>
      <c r="C361" s="78">
        <f>'PRRAS'!K178</f>
        <v>71230</v>
      </c>
      <c r="D361" s="78">
        <v>0</v>
      </c>
      <c r="E361" s="78">
        <v>0</v>
      </c>
      <c r="F361" s="79">
        <f>A361/100*B361+A361/50*C361</f>
        <v>1334444.4</v>
      </c>
      <c r="G361" s="36"/>
      <c r="H361" s="36"/>
      <c r="I361" s="36"/>
      <c r="J361" s="82">
        <f>ABS(B361-ROUND(B361,0))+ABS(C361-ROUND(C361,0))</f>
        <v>0</v>
      </c>
    </row>
    <row r="362" ht="13.65" customHeight="1">
      <c r="A362" s="77">
        <f>202+'PRRAS'!I179</f>
        <v>361</v>
      </c>
      <c r="B362" s="78">
        <f>'PRRAS'!J179</f>
        <v>121015</v>
      </c>
      <c r="C362" s="78">
        <f>'PRRAS'!K179</f>
        <v>77386</v>
      </c>
      <c r="D362" s="78">
        <v>0</v>
      </c>
      <c r="E362" s="78">
        <v>0</v>
      </c>
      <c r="F362" s="79">
        <f>A362/100*B362+A362/50*C362</f>
        <v>995591.0699999999</v>
      </c>
      <c r="G362" s="36"/>
      <c r="H362" s="36"/>
      <c r="I362" s="36"/>
      <c r="J362" s="82">
        <f>ABS(B362-ROUND(B362,0))+ABS(C362-ROUND(C362,0))</f>
        <v>0</v>
      </c>
    </row>
    <row r="363" ht="13.65" customHeight="1">
      <c r="A363" s="77">
        <f>202+'PRRAS'!I180</f>
        <v>362</v>
      </c>
      <c r="B363" s="78">
        <f>'PRRAS'!J180</f>
        <v>1</v>
      </c>
      <c r="C363" s="78">
        <f>'PRRAS'!K180</f>
        <v>1</v>
      </c>
      <c r="D363" s="78">
        <v>0</v>
      </c>
      <c r="E363" s="78">
        <v>0</v>
      </c>
      <c r="F363" s="79">
        <f>A363/100*B363+A363/50*C363</f>
        <v>10.86</v>
      </c>
      <c r="G363" s="36"/>
      <c r="H363" s="36"/>
      <c r="I363" s="36"/>
      <c r="J363" s="82">
        <f>ABS(B363-ROUND(B363,0))+ABS(C363-ROUND(C363,0))</f>
        <v>0</v>
      </c>
    </row>
    <row r="364" ht="13.65" customHeight="1">
      <c r="A364" s="77">
        <f>202+'PRRAS'!I181</f>
        <v>363</v>
      </c>
      <c r="B364" s="78">
        <f>'PRRAS'!J181</f>
        <v>0</v>
      </c>
      <c r="C364" s="78">
        <f>'PRRAS'!K181</f>
        <v>0</v>
      </c>
      <c r="D364" s="78">
        <v>0</v>
      </c>
      <c r="E364" s="78">
        <v>0</v>
      </c>
      <c r="F364" s="79">
        <f>A364/100*B364+A364/50*C364</f>
        <v>0</v>
      </c>
      <c r="G364" s="36"/>
      <c r="H364" s="36"/>
      <c r="I364" s="36"/>
      <c r="J364" s="82">
        <f>ABS(B364-ROUND(B364,0))+ABS(C364-ROUND(C364,0))</f>
        <v>0</v>
      </c>
    </row>
    <row r="365" ht="13.65" customHeight="1">
      <c r="A365" s="77">
        <f>202+'PRRAS'!I182</f>
        <v>364</v>
      </c>
      <c r="B365" s="78">
        <f>'PRRAS'!J182</f>
        <v>0</v>
      </c>
      <c r="C365" s="78">
        <f>'PRRAS'!K182</f>
        <v>0</v>
      </c>
      <c r="D365" s="78">
        <v>0</v>
      </c>
      <c r="E365" s="78">
        <v>0</v>
      </c>
      <c r="F365" s="79">
        <f>A365/100*B365+A365/50*C365</f>
        <v>0</v>
      </c>
      <c r="G365" s="36"/>
      <c r="H365" s="36"/>
      <c r="I365" s="36"/>
      <c r="J365" s="82">
        <f>ABS(B365-ROUND(B365,0))+ABS(C365-ROUND(C365,0))</f>
        <v>0</v>
      </c>
    </row>
    <row r="366" ht="13.65" customHeight="1">
      <c r="A366" s="77">
        <f>202+'PRRAS'!I183</f>
        <v>365</v>
      </c>
      <c r="B366" s="78">
        <f>'PRRAS'!J183</f>
        <v>0</v>
      </c>
      <c r="C366" s="78">
        <f>'PRRAS'!K183</f>
        <v>0</v>
      </c>
      <c r="D366" s="78">
        <v>0</v>
      </c>
      <c r="E366" s="78">
        <v>0</v>
      </c>
      <c r="F366" s="79">
        <f>A366/100*B366+A366/50*C366</f>
        <v>0</v>
      </c>
      <c r="G366" s="36"/>
      <c r="H366" s="36"/>
      <c r="I366" s="36"/>
      <c r="J366" s="82">
        <f>ABS(B366-ROUND(B366,0))+ABS(C366-ROUND(C366,0))</f>
        <v>0</v>
      </c>
    </row>
    <row r="367" ht="13.65" customHeight="1">
      <c r="A367" s="77">
        <f>202+'PRRAS'!I186</f>
        <v>366</v>
      </c>
      <c r="B367" s="78">
        <f>'PRRAS'!J186</f>
        <v>0</v>
      </c>
      <c r="C367" s="78">
        <f>'PRRAS'!K186</f>
        <v>0</v>
      </c>
      <c r="D367" s="78">
        <v>0</v>
      </c>
      <c r="E367" s="78">
        <v>0</v>
      </c>
      <c r="F367" s="79">
        <f>A367/100*B367+A367/50*C367</f>
        <v>0</v>
      </c>
      <c r="G367" s="36"/>
      <c r="H367" s="36"/>
      <c r="I367" s="36"/>
      <c r="J367" s="82">
        <f>ABS(B367-ROUND(B367,0))+ABS(C367-ROUND(C367,0))</f>
        <v>0</v>
      </c>
    </row>
    <row r="368" ht="13.65" customHeight="1">
      <c r="A368" s="77">
        <f>202+'PRRAS'!I187</f>
        <v>367</v>
      </c>
      <c r="B368" s="78">
        <f>'PRRAS'!J187</f>
        <v>0</v>
      </c>
      <c r="C368" s="78">
        <f>'PRRAS'!K187</f>
        <v>0</v>
      </c>
      <c r="D368" s="78">
        <v>0</v>
      </c>
      <c r="E368" s="78">
        <v>0</v>
      </c>
      <c r="F368" s="79">
        <f>A368/100*B368+A368/50*C368</f>
        <v>0</v>
      </c>
      <c r="G368" s="36"/>
      <c r="H368" s="36"/>
      <c r="I368" s="36"/>
      <c r="J368" s="82">
        <f>ABS(B368-ROUND(B368,0))+ABS(C368-ROUND(C368,0))</f>
        <v>0</v>
      </c>
    </row>
    <row r="369" ht="13.65" customHeight="1">
      <c r="A369" s="77">
        <f>202+'PRRAS'!I188</f>
        <v>368</v>
      </c>
      <c r="B369" s="78">
        <f>'PRRAS'!J188</f>
        <v>0</v>
      </c>
      <c r="C369" s="78">
        <f>'PRRAS'!K188</f>
        <v>0</v>
      </c>
      <c r="D369" s="78">
        <v>0</v>
      </c>
      <c r="E369" s="78">
        <v>0</v>
      </c>
      <c r="F369" s="79">
        <f>A369/100*B369+A369/50*C369</f>
        <v>0</v>
      </c>
      <c r="G369" s="36"/>
      <c r="H369" s="36"/>
      <c r="I369" s="36"/>
      <c r="J369" s="82">
        <f>ABS(B369-ROUND(B369,0))+ABS(C369-ROUND(C369,0))</f>
        <v>0</v>
      </c>
    </row>
    <row r="370" ht="13.65" customHeight="1">
      <c r="A370" s="77">
        <f>202+'PRRAS'!I189</f>
        <v>369</v>
      </c>
      <c r="B370" s="78">
        <f>'PRRAS'!J189</f>
        <v>0</v>
      </c>
      <c r="C370" s="78">
        <f>'PRRAS'!K189</f>
        <v>0</v>
      </c>
      <c r="D370" s="78">
        <v>0</v>
      </c>
      <c r="E370" s="78">
        <v>0</v>
      </c>
      <c r="F370" s="79">
        <f>A370/100*B370+A370/50*C370</f>
        <v>0</v>
      </c>
      <c r="G370" s="36"/>
      <c r="H370" s="36"/>
      <c r="I370" s="36"/>
      <c r="J370" s="82">
        <f>ABS(B370-ROUND(B370,0))+ABS(C370-ROUND(C370,0))</f>
        <v>0</v>
      </c>
    </row>
    <row r="371" ht="13.65" customHeight="1">
      <c r="A371" s="77">
        <f>202+'PRRAS'!I190</f>
        <v>370</v>
      </c>
      <c r="B371" s="78">
        <f>'PRRAS'!J190</f>
        <v>0</v>
      </c>
      <c r="C371" s="78">
        <f>'PRRAS'!K190</f>
        <v>0</v>
      </c>
      <c r="D371" s="78">
        <v>0</v>
      </c>
      <c r="E371" s="78">
        <v>0</v>
      </c>
      <c r="F371" s="79">
        <f>A371/100*B371+A371/50*C371</f>
        <v>0</v>
      </c>
      <c r="G371" s="36"/>
      <c r="H371" s="36"/>
      <c r="I371" s="36"/>
      <c r="J371" s="82">
        <f>ABS(B371-ROUND(B371,0))+ABS(C371-ROUND(C371,0))</f>
        <v>0</v>
      </c>
    </row>
    <row r="372" ht="13.65" customHeight="1">
      <c r="A372" s="77">
        <f>202+'PRRAS'!I191</f>
        <v>371</v>
      </c>
      <c r="B372" s="78">
        <f>'PRRAS'!J191</f>
        <v>0</v>
      </c>
      <c r="C372" s="78">
        <f>'PRRAS'!K191</f>
        <v>0</v>
      </c>
      <c r="D372" s="78">
        <v>0</v>
      </c>
      <c r="E372" s="78">
        <v>0</v>
      </c>
      <c r="F372" s="79">
        <f>A372/100*B372+A372/50*C372</f>
        <v>0</v>
      </c>
      <c r="G372" s="36"/>
      <c r="H372" s="36"/>
      <c r="I372" s="36"/>
      <c r="J372" s="82">
        <f>ABS(B372-ROUND(B372,0))+ABS(C372-ROUND(C372,0))</f>
        <v>0</v>
      </c>
    </row>
    <row r="373" ht="13.65" customHeight="1">
      <c r="A373" s="77">
        <f>202+'PRRAS'!I193</f>
        <v>372</v>
      </c>
      <c r="B373" s="78">
        <f>'PRRAS'!J193</f>
        <v>0</v>
      </c>
      <c r="C373" s="78">
        <f>'PRRAS'!K193</f>
        <v>0</v>
      </c>
      <c r="D373" s="78">
        <v>0</v>
      </c>
      <c r="E373" s="78">
        <v>0</v>
      </c>
      <c r="F373" s="79">
        <f>A373/100*B373+A373/50*C373</f>
        <v>0</v>
      </c>
      <c r="G373" s="36"/>
      <c r="H373" s="36"/>
      <c r="I373" s="36"/>
      <c r="J373" s="82">
        <f>ABS(B373-ROUND(B373,0))+ABS(C373-ROUND(C373,0))</f>
        <v>0</v>
      </c>
    </row>
    <row r="374" ht="13.65" customHeight="1">
      <c r="A374" s="85">
        <f>202+'PRRAS'!I194</f>
        <v>373</v>
      </c>
      <c r="B374" s="86">
        <f>'PRRAS'!J194</f>
        <v>1</v>
      </c>
      <c r="C374" s="86">
        <f>'PRRAS'!K194</f>
        <v>1</v>
      </c>
      <c r="D374" s="86">
        <v>0</v>
      </c>
      <c r="E374" s="86">
        <v>0</v>
      </c>
      <c r="F374" s="87">
        <f>A374/100*B374+A374/50*C374</f>
        <v>11.19</v>
      </c>
      <c r="G374" s="39"/>
      <c r="H374" s="39"/>
      <c r="I374" s="39"/>
      <c r="J374" s="89">
        <f>ABS(B374-ROUND(B374,0))+ABS(C374-ROUND(C374,0))</f>
        <v>0</v>
      </c>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J51"/>
  <sheetViews>
    <sheetView workbookViewId="0" showGridLines="0" defaultGridColor="1"/>
  </sheetViews>
  <sheetFormatPr defaultColWidth="9.16667" defaultRowHeight="12.5" customHeight="1" outlineLevelRow="0" outlineLevelCol="0"/>
  <cols>
    <col min="1" max="1" width="5" style="90" customWidth="1"/>
    <col min="2" max="5" width="9.67188" style="90" customWidth="1"/>
    <col min="6" max="6" width="9.85156" style="90" customWidth="1"/>
    <col min="7" max="7" width="12.8516" style="90" customWidth="1"/>
    <col min="8" max="8" width="10.1719" style="90" customWidth="1"/>
    <col min="9" max="9" width="23.3516" style="90" customWidth="1"/>
    <col min="10" max="10" width="8.5" style="90" customWidth="1"/>
    <col min="11" max="16384" width="9.17188" style="90" customWidth="1"/>
  </cols>
  <sheetData>
    <row r="1" ht="13.65" customHeight="1">
      <c r="A1" t="s" s="73">
        <v>35</v>
      </c>
      <c r="B1" t="s" s="74">
        <v>36</v>
      </c>
      <c r="C1" t="s" s="74">
        <v>37</v>
      </c>
      <c r="D1" t="s" s="74">
        <v>38</v>
      </c>
      <c r="E1" t="s" s="74">
        <v>39</v>
      </c>
      <c r="F1" t="s" s="74">
        <v>40</v>
      </c>
      <c r="G1" t="s" s="74">
        <v>41</v>
      </c>
      <c r="H1" t="s" s="75">
        <v>42</v>
      </c>
      <c r="I1" t="s" s="74">
        <v>43</v>
      </c>
      <c r="J1" t="s" s="76">
        <v>44</v>
      </c>
    </row>
    <row r="2" ht="13.65" customHeight="1">
      <c r="A2" s="91">
        <v>1</v>
      </c>
      <c r="B2" s="78">
        <v>0</v>
      </c>
      <c r="C2" s="78">
        <v>0</v>
      </c>
      <c r="D2" s="78">
        <v>0</v>
      </c>
      <c r="E2" s="78">
        <v>0</v>
      </c>
      <c r="F2" s="79">
        <f>A2/100*B2+A2/50*C2</f>
        <v>0</v>
      </c>
      <c r="G2" t="s" s="80">
        <f>TRIM(UPPER('RefStr'!C13))</f>
        <v>45</v>
      </c>
      <c r="H2" s="81">
        <v>1</v>
      </c>
      <c r="I2" t="s" s="80">
        <v>46</v>
      </c>
      <c r="J2" s="82">
        <f>ABS(B2-ROUND(B2,0))+ABS(C2-ROUND(C2,0))</f>
        <v>0</v>
      </c>
    </row>
    <row r="3" ht="13.65" customHeight="1">
      <c r="A3" s="91">
        <v>2</v>
      </c>
      <c r="B3" s="78">
        <v>0</v>
      </c>
      <c r="C3" s="78">
        <v>0</v>
      </c>
      <c r="D3" s="78">
        <v>0</v>
      </c>
      <c r="E3" s="78">
        <v>0</v>
      </c>
      <c r="F3" s="79">
        <f>A3/100*B3+A3/50*C3</f>
        <v>0</v>
      </c>
      <c r="G3" t="s" s="80">
        <v>47</v>
      </c>
      <c r="H3" s="36"/>
      <c r="I3" t="s" s="80">
        <v>48</v>
      </c>
      <c r="J3" s="82">
        <f>ABS(B3-ROUND(B3,0))+ABS(C3-ROUND(C3,0))</f>
        <v>0</v>
      </c>
    </row>
    <row r="4" ht="13.65" customHeight="1">
      <c r="A4" s="91">
        <v>3</v>
      </c>
      <c r="B4" s="78">
        <v>0</v>
      </c>
      <c r="C4" s="78">
        <v>0</v>
      </c>
      <c r="D4" s="78">
        <v>0</v>
      </c>
      <c r="E4" s="78">
        <v>0</v>
      </c>
      <c r="F4" s="79">
        <f>A4/100*B4+A4/50*C4</f>
        <v>0</v>
      </c>
      <c r="G4" t="s" s="80">
        <f>IF(ISERROR('RefStr'!C7),"-",UPPER(TRIM('RefStr'!C7)))</f>
        <v>49</v>
      </c>
      <c r="H4" s="36"/>
      <c r="I4" t="s" s="80">
        <v>50</v>
      </c>
      <c r="J4" s="82">
        <f>ABS(B4-ROUND(B4,0))+ABS(C4-ROUND(C4,0))</f>
        <v>0</v>
      </c>
    </row>
    <row r="5" ht="13.65" customHeight="1">
      <c r="A5" s="91">
        <v>4</v>
      </c>
      <c r="B5" s="78">
        <v>0</v>
      </c>
      <c r="C5" s="78">
        <v>0</v>
      </c>
      <c r="D5" s="78">
        <v>0</v>
      </c>
      <c r="E5" s="78">
        <v>0</v>
      </c>
      <c r="F5" s="79">
        <f>A5/100*B5+A5/50*C5</f>
        <v>0</v>
      </c>
      <c r="G5" t="s" s="80">
        <v>51</v>
      </c>
      <c r="H5" s="36"/>
      <c r="I5" t="s" s="80">
        <v>52</v>
      </c>
      <c r="J5" s="82">
        <f>ABS(B5-ROUND(B5,0))+ABS(C5-ROUND(C5,0))</f>
        <v>0</v>
      </c>
    </row>
    <row r="6" ht="13.65" customHeight="1">
      <c r="A6" s="91">
        <v>5</v>
      </c>
      <c r="B6" s="78">
        <v>0</v>
      </c>
      <c r="C6" s="78">
        <v>0</v>
      </c>
      <c r="D6" s="78">
        <v>0</v>
      </c>
      <c r="E6" s="78">
        <v>0</v>
      </c>
      <c r="F6" s="79">
        <f>A6/100*B6+A6/50*C6</f>
        <v>0</v>
      </c>
      <c r="G6" t="s" s="80">
        <f>IF(ISERROR('RefStr'!E9),"-",UPPER(TRIM('RefStr'!E9)))</f>
        <v>53</v>
      </c>
      <c r="H6" s="36"/>
      <c r="I6" t="s" s="80">
        <v>54</v>
      </c>
      <c r="J6" s="82">
        <f>ABS(B6-ROUND(B6,0))+ABS(C6-ROUND(C6,0))</f>
        <v>0</v>
      </c>
    </row>
    <row r="7" ht="13.65" customHeight="1">
      <c r="A7" s="91">
        <v>6</v>
      </c>
      <c r="B7" s="78">
        <v>0</v>
      </c>
      <c r="C7" s="78">
        <v>0</v>
      </c>
      <c r="D7" s="78">
        <v>0</v>
      </c>
      <c r="E7" s="78">
        <v>0</v>
      </c>
      <c r="F7" s="79">
        <f>A7/100*B7+A7/50*C7</f>
        <v>0</v>
      </c>
      <c r="G7" t="s" s="80">
        <f>IF(ISERROR('RefStr'!C11),"-",(TRIM('RefStr'!C11)))</f>
        <v>55</v>
      </c>
      <c r="H7" s="36"/>
      <c r="I7" t="s" s="80">
        <v>56</v>
      </c>
      <c r="J7" s="82">
        <f>ABS(B7-ROUND(B7,0))+ABS(C7-ROUND(C7,0))</f>
        <v>0</v>
      </c>
    </row>
    <row r="8" ht="13.65" customHeight="1">
      <c r="A8" s="91">
        <v>7</v>
      </c>
      <c r="B8" s="78">
        <v>0</v>
      </c>
      <c r="C8" s="78">
        <v>0</v>
      </c>
      <c r="D8" s="78">
        <v>0</v>
      </c>
      <c r="E8" s="78">
        <v>0</v>
      </c>
      <c r="F8" s="79">
        <f>A8/100*B8+A8/50*C8</f>
        <v>0</v>
      </c>
      <c r="G8" t="s" s="80">
        <v>57</v>
      </c>
      <c r="H8" s="36"/>
      <c r="I8" t="s" s="80">
        <v>58</v>
      </c>
      <c r="J8" s="82">
        <f>ABS(B8-ROUND(B8,0))+ABS(C8-ROUND(C8,0))</f>
        <v>0</v>
      </c>
    </row>
    <row r="9" ht="13.65" customHeight="1">
      <c r="A9" s="91">
        <v>8</v>
      </c>
      <c r="B9" s="78">
        <v>0</v>
      </c>
      <c r="C9" s="78">
        <v>0</v>
      </c>
      <c r="D9" s="78">
        <v>0</v>
      </c>
      <c r="E9" s="78">
        <v>0</v>
      </c>
      <c r="F9" s="79">
        <f>A9/100*B9+A9/50*C9</f>
        <v>0</v>
      </c>
      <c r="G9" t="s" s="80">
        <v>59</v>
      </c>
      <c r="H9" s="36"/>
      <c r="I9" t="s" s="80">
        <v>60</v>
      </c>
      <c r="J9" s="82">
        <f>ABS(B9-ROUND(B9,0))+ABS(C9-ROUND(C9,0))</f>
        <v>0</v>
      </c>
    </row>
    <row r="10" ht="13.65" customHeight="1">
      <c r="A10" s="91">
        <v>9</v>
      </c>
      <c r="B10" s="78">
        <v>0</v>
      </c>
      <c r="C10" s="78">
        <v>0</v>
      </c>
      <c r="D10" s="78">
        <v>0</v>
      </c>
      <c r="E10" s="78">
        <v>0</v>
      </c>
      <c r="F10" s="79">
        <f>A10/100*B10+A10/50*C10</f>
        <v>0</v>
      </c>
      <c r="G10" t="s" s="80">
        <v>61</v>
      </c>
      <c r="H10" s="36"/>
      <c r="I10" t="s" s="80">
        <v>62</v>
      </c>
      <c r="J10" s="82">
        <f>ABS(B10-ROUND(B10,0))+ABS(C10-ROUND(C10,0))</f>
        <v>0</v>
      </c>
    </row>
    <row r="11" ht="13.65" customHeight="1">
      <c r="A11" s="91">
        <v>10</v>
      </c>
      <c r="B11" s="78">
        <v>0</v>
      </c>
      <c r="C11" s="78">
        <v>0</v>
      </c>
      <c r="D11" s="78">
        <v>0</v>
      </c>
      <c r="E11" s="78">
        <v>0</v>
      </c>
      <c r="F11" s="79">
        <f>A11/100*B11+A11/50*C11</f>
        <v>0</v>
      </c>
      <c r="G11" t="s" s="80">
        <v>63</v>
      </c>
      <c r="H11" s="36"/>
      <c r="I11" t="s" s="80">
        <v>64</v>
      </c>
      <c r="J11" s="82">
        <f>ABS(B11-ROUND(B11,0))+ABS(C11-ROUND(C11,0))</f>
        <v>0</v>
      </c>
    </row>
    <row r="12" ht="13.65" customHeight="1">
      <c r="A12" s="91">
        <v>11</v>
      </c>
      <c r="B12" s="78">
        <v>0</v>
      </c>
      <c r="C12" s="78">
        <v>0</v>
      </c>
      <c r="D12" s="78">
        <v>0</v>
      </c>
      <c r="E12" s="78">
        <v>0</v>
      </c>
      <c r="F12" s="79">
        <f>A12/100*B12+A12/50*C12</f>
        <v>0</v>
      </c>
      <c r="G12" t="s" s="80">
        <v>63</v>
      </c>
      <c r="H12" s="36"/>
      <c r="I12" t="s" s="80">
        <v>65</v>
      </c>
      <c r="J12" s="82">
        <f>ABS(B12-ROUND(B12,0))+ABS(C12-ROUND(C12,0))</f>
        <v>0</v>
      </c>
    </row>
    <row r="13" ht="13.65" customHeight="1">
      <c r="A13" s="91">
        <v>12</v>
      </c>
      <c r="B13" s="78">
        <v>0</v>
      </c>
      <c r="C13" s="78">
        <v>0</v>
      </c>
      <c r="D13" s="78">
        <v>0</v>
      </c>
      <c r="E13" s="78">
        <v>0</v>
      </c>
      <c r="F13" s="79">
        <f>A13/100*B13+A13/50*C13</f>
        <v>0</v>
      </c>
      <c r="G13" t="s" s="80">
        <v>63</v>
      </c>
      <c r="H13" s="36"/>
      <c r="I13" t="s" s="80">
        <v>66</v>
      </c>
      <c r="J13" s="82">
        <f>ABS(B13-ROUND(B13,0))+ABS(C13-ROUND(C13,0))</f>
        <v>0</v>
      </c>
    </row>
    <row r="14" ht="13.65" customHeight="1">
      <c r="A14" s="91">
        <v>13</v>
      </c>
      <c r="B14" s="78">
        <v>0</v>
      </c>
      <c r="C14" s="78">
        <v>0</v>
      </c>
      <c r="D14" s="78">
        <v>0</v>
      </c>
      <c r="E14" s="78">
        <v>0</v>
      </c>
      <c r="F14" s="79">
        <f>A14/100*B14+A14/50*C14</f>
        <v>0</v>
      </c>
      <c r="G14" t="s" s="80">
        <v>63</v>
      </c>
      <c r="H14" s="36"/>
      <c r="I14" t="s" s="80">
        <v>67</v>
      </c>
      <c r="J14" s="82">
        <f>ABS(B14-ROUND(B14,0))+ABS(C14-ROUND(C14,0))</f>
        <v>0</v>
      </c>
    </row>
    <row r="15" ht="13.65" customHeight="1">
      <c r="A15" s="91">
        <v>14</v>
      </c>
      <c r="B15" s="78">
        <v>0</v>
      </c>
      <c r="C15" s="78">
        <v>0</v>
      </c>
      <c r="D15" s="78">
        <v>0</v>
      </c>
      <c r="E15" s="78">
        <v>0</v>
      </c>
      <c r="F15" s="79">
        <f>A15/100*B15+A15/50*C15</f>
        <v>0</v>
      </c>
      <c r="G15" t="s" s="80">
        <v>63</v>
      </c>
      <c r="H15" s="36"/>
      <c r="I15" t="s" s="80">
        <v>68</v>
      </c>
      <c r="J15" s="82">
        <f>ABS(B15-ROUND(B15,0))+ABS(C15-ROUND(C15,0))</f>
        <v>0</v>
      </c>
    </row>
    <row r="16" ht="13.65" customHeight="1">
      <c r="A16" s="91">
        <v>15</v>
      </c>
      <c r="B16" s="78">
        <v>0</v>
      </c>
      <c r="C16" s="78">
        <v>0</v>
      </c>
      <c r="D16" s="78">
        <v>0</v>
      </c>
      <c r="E16" s="78">
        <v>0</v>
      </c>
      <c r="F16" s="79">
        <f>A16/100*B16+A16/50*C16</f>
        <v>0</v>
      </c>
      <c r="G16" t="s" s="80">
        <v>63</v>
      </c>
      <c r="H16" s="36"/>
      <c r="I16" t="s" s="80">
        <v>69</v>
      </c>
      <c r="J16" s="82">
        <f>ABS(B16-ROUND(B16,0))+ABS(C16-ROUND(C16,0))</f>
        <v>0</v>
      </c>
    </row>
    <row r="17" ht="13.65" customHeight="1">
      <c r="A17" s="91">
        <v>16</v>
      </c>
      <c r="B17" s="78">
        <v>0</v>
      </c>
      <c r="C17" s="78">
        <v>0</v>
      </c>
      <c r="D17" s="78">
        <v>0</v>
      </c>
      <c r="E17" s="78">
        <v>0</v>
      </c>
      <c r="F17" s="79">
        <f>A17/100*B17+A17/50*C17</f>
        <v>0</v>
      </c>
      <c r="G17" t="s" s="80">
        <v>63</v>
      </c>
      <c r="H17" s="36"/>
      <c r="I17" t="s" s="80">
        <v>70</v>
      </c>
      <c r="J17" s="82">
        <f>ABS(B17-ROUND(B17,0))+ABS(C17-ROUND(C17,0))</f>
        <v>0</v>
      </c>
    </row>
    <row r="18" ht="13.65" customHeight="1">
      <c r="A18" s="91">
        <v>17</v>
      </c>
      <c r="B18" s="78">
        <v>0</v>
      </c>
      <c r="C18" s="78">
        <v>0</v>
      </c>
      <c r="D18" s="78">
        <v>0</v>
      </c>
      <c r="E18" s="78">
        <v>0</v>
      </c>
      <c r="F18" s="79">
        <f>A18/100*B18+A18/50*C18</f>
        <v>0</v>
      </c>
      <c r="G18" t="s" s="80">
        <f>IF(ISERROR('RefStr'!D39),"-",UPPER(TRIM('RefStr'!D39)))</f>
        <v>71</v>
      </c>
      <c r="H18" s="36"/>
      <c r="I18" t="s" s="80">
        <v>72</v>
      </c>
      <c r="J18" s="82">
        <f>ABS(B18-ROUND(B18,0))+ABS(C18-ROUND(C18,0))</f>
        <v>0</v>
      </c>
    </row>
    <row r="19" ht="13.65" customHeight="1">
      <c r="A19" s="91">
        <v>18</v>
      </c>
      <c r="B19" s="78">
        <v>0</v>
      </c>
      <c r="C19" s="78">
        <v>0</v>
      </c>
      <c r="D19" s="78">
        <v>0</v>
      </c>
      <c r="E19" s="78">
        <v>0</v>
      </c>
      <c r="F19" s="79">
        <f>A19/100*B19+A19/50*C19</f>
        <v>0</v>
      </c>
      <c r="G19" s="36"/>
      <c r="H19" s="36"/>
      <c r="I19" t="s" s="80">
        <v>73</v>
      </c>
      <c r="J19" s="82">
        <f>ABS(B19-ROUND(B19,0))+ABS(C19-ROUND(C19,0))</f>
        <v>0</v>
      </c>
    </row>
    <row r="20" ht="13.65" customHeight="1">
      <c r="A20" s="91">
        <v>19</v>
      </c>
      <c r="B20" s="78">
        <v>0</v>
      </c>
      <c r="C20" s="78">
        <v>0</v>
      </c>
      <c r="D20" s="78">
        <v>0</v>
      </c>
      <c r="E20" s="78">
        <v>0</v>
      </c>
      <c r="F20" s="79">
        <f>A20/100*B20+A20/50*C20</f>
        <v>0</v>
      </c>
      <c r="G20" t="s" s="80">
        <f>IF(ISERROR('RefStr'!D43),"-",UPPER(TRIM('RefStr'!D43)))</f>
        <v>74</v>
      </c>
      <c r="H20" s="36"/>
      <c r="I20" t="s" s="80">
        <v>75</v>
      </c>
      <c r="J20" s="82">
        <f>ABS(B20-ROUND(B20,0))+ABS(C20-ROUND(C20,0))</f>
        <v>0</v>
      </c>
    </row>
    <row r="21" ht="13.65" customHeight="1">
      <c r="A21" s="91">
        <v>20</v>
      </c>
      <c r="B21" s="78">
        <v>0</v>
      </c>
      <c r="C21" s="78">
        <v>0</v>
      </c>
      <c r="D21" s="78">
        <v>0</v>
      </c>
      <c r="E21" s="78">
        <v>0</v>
      </c>
      <c r="F21" s="79">
        <f>A21/100*B21+A21/50*C21</f>
        <v>0</v>
      </c>
      <c r="G21" t="s" s="80">
        <f>IF(ISERROR('RefStr'!D45),"-",UPPER(TRIM('RefStr'!D45)))</f>
        <v>76</v>
      </c>
      <c r="H21" s="36"/>
      <c r="I21" t="s" s="80">
        <v>77</v>
      </c>
      <c r="J21" s="82">
        <f>ABS(B21-ROUND(B21,0))+ABS(C21-ROUND(C21,0))</f>
        <v>0</v>
      </c>
    </row>
    <row r="22" ht="13.65" customHeight="1">
      <c r="A22" s="91">
        <v>21</v>
      </c>
      <c r="B22" s="78">
        <v>0</v>
      </c>
      <c r="C22" s="78">
        <v>0</v>
      </c>
      <c r="D22" s="78">
        <v>0</v>
      </c>
      <c r="E22" s="78">
        <v>0</v>
      </c>
      <c r="F22" s="79">
        <f>A22/100*B22+A22/50*C22</f>
        <v>0</v>
      </c>
      <c r="G22" t="s" s="80">
        <f>IF(ISERROR('RefStr'!D47),"-",UPPER(TRIM('RefStr'!D47)))</f>
        <v>76</v>
      </c>
      <c r="H22" s="36"/>
      <c r="I22" t="s" s="80">
        <v>78</v>
      </c>
      <c r="J22" s="82">
        <f>ABS(B22-ROUND(B22,0))+ABS(C22-ROUND(C22,0))</f>
        <v>0</v>
      </c>
    </row>
    <row r="23" ht="13.65" customHeight="1">
      <c r="A23" s="91">
        <v>22</v>
      </c>
      <c r="B23" s="78">
        <v>0</v>
      </c>
      <c r="C23" s="78">
        <v>0</v>
      </c>
      <c r="D23" s="78">
        <v>0</v>
      </c>
      <c r="E23" s="78">
        <v>0</v>
      </c>
      <c r="F23" s="79">
        <f>A23/100*B23+A23/50*C23</f>
        <v>0</v>
      </c>
      <c r="G23" t="s" s="80">
        <f>IF(ISERROR('RefStr'!D49),"-",LOWER(TRIM('RefStr'!D49)))</f>
        <v>79</v>
      </c>
      <c r="H23" s="36"/>
      <c r="I23" t="s" s="80">
        <v>80</v>
      </c>
      <c r="J23" s="82">
        <f>ABS(B23-ROUND(B23,0))+ABS(C23-ROUND(C23,0))</f>
        <v>0</v>
      </c>
    </row>
    <row r="24" ht="13.65" customHeight="1">
      <c r="A24" s="91">
        <v>23</v>
      </c>
      <c r="B24" s="78">
        <v>0</v>
      </c>
      <c r="C24" s="78">
        <v>0</v>
      </c>
      <c r="D24" s="78">
        <v>0</v>
      </c>
      <c r="E24" s="78">
        <v>0</v>
      </c>
      <c r="F24" s="79">
        <f>A24/100*B24+A24/50*C24</f>
        <v>0</v>
      </c>
      <c r="G24" s="36"/>
      <c r="H24" s="36"/>
      <c r="I24" t="s" s="80">
        <v>81</v>
      </c>
      <c r="J24" s="82">
        <f>ABS(B24-ROUND(B24,0))+ABS(C24-ROUND(C24,0))</f>
        <v>0</v>
      </c>
    </row>
    <row r="25" ht="13.65" customHeight="1">
      <c r="A25" s="91">
        <v>24</v>
      </c>
      <c r="B25" s="78">
        <v>0</v>
      </c>
      <c r="C25" s="78">
        <v>0</v>
      </c>
      <c r="D25" s="78">
        <v>0</v>
      </c>
      <c r="E25" s="78">
        <v>0</v>
      </c>
      <c r="F25" s="79">
        <f>A25/100*B25+A25/50*C25</f>
        <v>0</v>
      </c>
      <c r="G25" s="36"/>
      <c r="H25" s="36"/>
      <c r="I25" t="s" s="80">
        <v>82</v>
      </c>
      <c r="J25" s="82">
        <f>ABS(B25-ROUND(B25,0))+ABS(C25-ROUND(C25,0))</f>
        <v>0</v>
      </c>
    </row>
    <row r="26" ht="13.65" customHeight="1">
      <c r="A26" s="91">
        <v>25</v>
      </c>
      <c r="B26" s="78">
        <v>0</v>
      </c>
      <c r="C26" s="78">
        <v>0</v>
      </c>
      <c r="D26" s="78">
        <v>0</v>
      </c>
      <c r="E26" s="78">
        <v>0</v>
      </c>
      <c r="F26" s="79">
        <f>A26/100*B26+A26/50*C26</f>
        <v>0</v>
      </c>
      <c r="G26" t="s" s="80">
        <f>MID(TRIM('RefStr'!J15),1,4)</f>
        <v>83</v>
      </c>
      <c r="H26" s="36"/>
      <c r="I26" t="s" s="80">
        <v>84</v>
      </c>
      <c r="J26" s="82">
        <f>ABS(B26-ROUND(B26,0))+ABS(C26-ROUND(C26,0))</f>
        <v>0</v>
      </c>
    </row>
    <row r="27" ht="13.65" customHeight="1">
      <c r="A27" s="91">
        <v>26</v>
      </c>
      <c r="B27" s="78">
        <v>0</v>
      </c>
      <c r="C27" s="78">
        <v>0</v>
      </c>
      <c r="D27" s="78">
        <v>0</v>
      </c>
      <c r="E27" s="78">
        <v>0</v>
      </c>
      <c r="F27" s="79">
        <f>A27/100*B27+A27/50*C27</f>
        <v>0</v>
      </c>
      <c r="G27" s="83">
        <f>SUM(F2:F51)</f>
        <v>0</v>
      </c>
      <c r="H27" s="36"/>
      <c r="I27" t="s" s="80">
        <v>85</v>
      </c>
      <c r="J27" s="82">
        <f>ABS(B27-ROUND(B27,0))+ABS(C27-ROUND(C27,0))</f>
        <v>0</v>
      </c>
    </row>
    <row r="28" ht="13.65" customHeight="1">
      <c r="A28" s="91">
        <v>27</v>
      </c>
      <c r="B28" s="78">
        <v>0</v>
      </c>
      <c r="C28" s="78">
        <v>0</v>
      </c>
      <c r="D28" s="78">
        <v>0</v>
      </c>
      <c r="E28" s="78">
        <v>0</v>
      </c>
      <c r="F28" s="79">
        <f>A28/100*B28+A28/50*C28</f>
        <v>0</v>
      </c>
      <c r="G28" t="s" s="80">
        <v>63</v>
      </c>
      <c r="H28" s="36"/>
      <c r="I28" t="s" s="80">
        <v>86</v>
      </c>
      <c r="J28" s="82">
        <f>ABS(B28-ROUND(B28,0))+ABS(C28-ROUND(C28,0))</f>
        <v>0</v>
      </c>
    </row>
    <row r="29" ht="13.65" customHeight="1">
      <c r="A29" s="91">
        <v>28</v>
      </c>
      <c r="B29" s="78">
        <v>0</v>
      </c>
      <c r="C29" s="78">
        <v>0</v>
      </c>
      <c r="D29" s="78">
        <v>0</v>
      </c>
      <c r="E29" s="78">
        <v>0</v>
      </c>
      <c r="F29" s="79">
        <f>A29/100*B29+A29/50*C29</f>
        <v>0</v>
      </c>
      <c r="G29" t="s" s="80">
        <f>MID(TRIM('RefStr'!J15),6,2)</f>
        <v>87</v>
      </c>
      <c r="H29" s="36"/>
      <c r="I29" t="s" s="80">
        <v>88</v>
      </c>
      <c r="J29" s="82">
        <f>ABS(B29-ROUND(B29,0))+ABS(C29-ROUND(C29,0))</f>
        <v>0</v>
      </c>
    </row>
    <row r="30" ht="13.65" customHeight="1">
      <c r="A30" s="91">
        <v>29</v>
      </c>
      <c r="B30" s="78">
        <v>0</v>
      </c>
      <c r="C30" s="78">
        <v>0</v>
      </c>
      <c r="D30" s="78">
        <v>0</v>
      </c>
      <c r="E30" s="78">
        <v>0</v>
      </c>
      <c r="F30" s="79">
        <f>A30/100*B30+A30/50*C30</f>
        <v>0</v>
      </c>
      <c r="G30" s="84">
        <f>'PraviPod707'!G30</f>
        <v>600</v>
      </c>
      <c r="H30" s="36"/>
      <c r="I30" t="s" s="80">
        <v>89</v>
      </c>
      <c r="J30" s="82">
        <f>ABS(B30-ROUND(B30,0))+ABS(C30-ROUND(C30,0))</f>
        <v>0</v>
      </c>
    </row>
    <row r="31" ht="13.65" customHeight="1">
      <c r="A31" s="91">
        <v>30</v>
      </c>
      <c r="B31" s="78">
        <v>0</v>
      </c>
      <c r="C31" s="78">
        <v>0</v>
      </c>
      <c r="D31" s="78">
        <v>0</v>
      </c>
      <c r="E31" s="78">
        <v>0</v>
      </c>
      <c r="F31" s="79">
        <f>A31/100*B31+A31/50*C31</f>
        <v>0</v>
      </c>
      <c r="G31" s="84">
        <v>709</v>
      </c>
      <c r="H31" s="36"/>
      <c r="I31" t="s" s="80">
        <v>90</v>
      </c>
      <c r="J31" s="82">
        <f>ABS(B31-ROUND(B31,0))+ABS(C31-ROUND(C31,0))</f>
        <v>0</v>
      </c>
    </row>
    <row r="32" ht="13.65" customHeight="1">
      <c r="A32" s="91">
        <v>31</v>
      </c>
      <c r="B32" s="78">
        <v>0</v>
      </c>
      <c r="C32" s="78">
        <v>0</v>
      </c>
      <c r="D32" s="78">
        <v>0</v>
      </c>
      <c r="E32" s="78">
        <v>0</v>
      </c>
      <c r="F32" s="79">
        <f>A32/100*B32+A32/50*C32</f>
        <v>0</v>
      </c>
      <c r="G32" s="84">
        <v>0</v>
      </c>
      <c r="H32" s="36"/>
      <c r="I32" t="s" s="80">
        <v>91</v>
      </c>
      <c r="J32" s="82">
        <f>ABS(B32-ROUND(B32,0))+ABS(C32-ROUND(C32,0))</f>
        <v>0</v>
      </c>
    </row>
    <row r="33" ht="13.65" customHeight="1">
      <c r="A33" s="91">
        <v>32</v>
      </c>
      <c r="B33" s="78">
        <v>0</v>
      </c>
      <c r="C33" s="78">
        <v>0</v>
      </c>
      <c r="D33" s="78">
        <v>0</v>
      </c>
      <c r="E33" s="78">
        <v>0</v>
      </c>
      <c r="F33" s="79">
        <f>A33/100*B33+A33/50*C33</f>
        <v>0</v>
      </c>
      <c r="G33" s="84">
        <v>0</v>
      </c>
      <c r="H33" s="36"/>
      <c r="I33" t="s" s="80">
        <v>92</v>
      </c>
      <c r="J33" s="82">
        <f>ABS(B33-ROUND(B33,0))+ABS(C33-ROUND(C33,0))</f>
        <v>0</v>
      </c>
    </row>
    <row r="34" ht="13.65" customHeight="1">
      <c r="A34" s="91">
        <v>33</v>
      </c>
      <c r="B34" s="78">
        <v>0</v>
      </c>
      <c r="C34" s="78">
        <v>0</v>
      </c>
      <c r="D34" s="78">
        <v>0</v>
      </c>
      <c r="E34" s="78">
        <v>0</v>
      </c>
      <c r="F34" s="79">
        <f>A34/100*B34+A34/50*C34</f>
        <v>0</v>
      </c>
      <c r="G34" s="84">
        <v>0</v>
      </c>
      <c r="H34" s="36"/>
      <c r="I34" t="s" s="80">
        <v>93</v>
      </c>
      <c r="J34" s="82">
        <f>ABS(B34-ROUND(B34,0))+ABS(C34-ROUND(C34,0))</f>
        <v>0</v>
      </c>
    </row>
    <row r="35" ht="13.65" customHeight="1">
      <c r="A35" s="91">
        <v>34</v>
      </c>
      <c r="B35" s="78">
        <v>0</v>
      </c>
      <c r="C35" s="78">
        <v>0</v>
      </c>
      <c r="D35" s="78">
        <v>0</v>
      </c>
      <c r="E35" s="78">
        <v>0</v>
      </c>
      <c r="F35" s="79">
        <f>A35/100*B35+A35/50*C35</f>
        <v>0</v>
      </c>
      <c r="G35" s="84">
        <v>0</v>
      </c>
      <c r="H35" s="36"/>
      <c r="I35" t="s" s="80">
        <v>94</v>
      </c>
      <c r="J35" s="82">
        <f>ABS(B35-ROUND(B35,0))+ABS(C35-ROUND(C35,0))</f>
        <v>0</v>
      </c>
    </row>
    <row r="36" ht="13.65" customHeight="1">
      <c r="A36" s="91">
        <v>35</v>
      </c>
      <c r="B36" s="78">
        <v>0</v>
      </c>
      <c r="C36" s="78">
        <v>0</v>
      </c>
      <c r="D36" s="78">
        <v>0</v>
      </c>
      <c r="E36" s="78">
        <v>0</v>
      </c>
      <c r="F36" s="79">
        <f>A36/100*B36+A36/50*C36</f>
        <v>0</v>
      </c>
      <c r="G36" s="84">
        <v>0</v>
      </c>
      <c r="H36" s="36"/>
      <c r="I36" t="s" s="80">
        <v>95</v>
      </c>
      <c r="J36" s="82">
        <f>ABS(B36-ROUND(B36,0))+ABS(C36-ROUND(C36,0))</f>
        <v>0</v>
      </c>
    </row>
    <row r="37" ht="13.65" customHeight="1">
      <c r="A37" s="91">
        <v>36</v>
      </c>
      <c r="B37" s="78">
        <v>0</v>
      </c>
      <c r="C37" s="78">
        <v>0</v>
      </c>
      <c r="D37" s="78">
        <v>0</v>
      </c>
      <c r="E37" s="78">
        <v>0</v>
      </c>
      <c r="F37" s="79">
        <f>A37/100*B37+A37/50*C37</f>
        <v>0</v>
      </c>
      <c r="G37" s="78">
        <f>SUM(J2:J51)</f>
        <v>0</v>
      </c>
      <c r="H37" s="36"/>
      <c r="I37" t="s" s="80">
        <v>96</v>
      </c>
      <c r="J37" s="82">
        <f>ABS(B37-ROUND(B37,0))+ABS(C37-ROUND(C37,0))</f>
        <v>0</v>
      </c>
    </row>
    <row r="38" ht="13.65" customHeight="1">
      <c r="A38" s="91">
        <v>37</v>
      </c>
      <c r="B38" s="78">
        <v>0</v>
      </c>
      <c r="C38" s="78">
        <v>0</v>
      </c>
      <c r="D38" s="78">
        <v>0</v>
      </c>
      <c r="E38" s="78">
        <v>0</v>
      </c>
      <c r="F38" s="79">
        <f>A38/100*B38+A38/50*C38</f>
        <v>0</v>
      </c>
      <c r="G38" t="s" s="80">
        <v>97</v>
      </c>
      <c r="H38" s="36"/>
      <c r="I38" t="s" s="80">
        <v>98</v>
      </c>
      <c r="J38" s="82">
        <f>ABS(B38-ROUND(B38,0))+ABS(C38-ROUND(C38,0))</f>
        <v>0</v>
      </c>
    </row>
    <row r="39" ht="13.65" customHeight="1">
      <c r="A39" s="91">
        <v>38</v>
      </c>
      <c r="B39" s="78">
        <v>0</v>
      </c>
      <c r="C39" s="78">
        <v>0</v>
      </c>
      <c r="D39" s="78">
        <v>0</v>
      </c>
      <c r="E39" s="78">
        <v>0</v>
      </c>
      <c r="F39" s="79">
        <f>A39/100*B39+A39/50*C39</f>
        <v>0</v>
      </c>
      <c r="G39" t="s" s="80">
        <v>99</v>
      </c>
      <c r="H39" s="36"/>
      <c r="I39" t="s" s="80">
        <v>100</v>
      </c>
      <c r="J39" s="82">
        <f>ABS(B39-ROUND(B39,0))+ABS(C39-ROUND(C39,0))</f>
        <v>0</v>
      </c>
    </row>
    <row r="40" ht="13.65" customHeight="1">
      <c r="A40" s="91">
        <v>39</v>
      </c>
      <c r="B40" s="78">
        <v>0</v>
      </c>
      <c r="C40" s="78">
        <v>0</v>
      </c>
      <c r="D40" s="78">
        <v>0</v>
      </c>
      <c r="E40" s="78">
        <v>0</v>
      </c>
      <c r="F40" s="79">
        <f>A40/100*B40+A40/50*C40</f>
        <v>0</v>
      </c>
      <c r="G40" t="s" s="80">
        <f>'RefStr'!J19</f>
        <v>101</v>
      </c>
      <c r="H40" s="36"/>
      <c r="I40" t="s" s="80">
        <v>102</v>
      </c>
      <c r="J40" s="82">
        <f>ABS(B40-ROUND(B40,0))+ABS(C40-ROUND(C40,0))</f>
        <v>0</v>
      </c>
    </row>
    <row r="41" ht="13.65" customHeight="1">
      <c r="A41" s="91">
        <v>40</v>
      </c>
      <c r="B41" s="78">
        <v>0</v>
      </c>
      <c r="C41" s="78">
        <v>0</v>
      </c>
      <c r="D41" s="78">
        <v>0</v>
      </c>
      <c r="E41" s="78">
        <v>0</v>
      </c>
      <c r="F41" s="79">
        <f>A41/100*B41+A41/50*C41</f>
        <v>0</v>
      </c>
      <c r="G41" t="s" s="80">
        <v>103</v>
      </c>
      <c r="H41" s="36"/>
      <c r="I41" t="s" s="80">
        <v>104</v>
      </c>
      <c r="J41" s="82">
        <f>ABS(B41-ROUND(B41,0))+ABS(C41-ROUND(C41,0))</f>
        <v>0</v>
      </c>
    </row>
    <row r="42" ht="13.65" customHeight="1">
      <c r="A42" s="91">
        <v>41</v>
      </c>
      <c r="B42" s="78">
        <v>0</v>
      </c>
      <c r="C42" s="78">
        <v>0</v>
      </c>
      <c r="D42" s="78">
        <v>0</v>
      </c>
      <c r="E42" s="78">
        <v>0</v>
      </c>
      <c r="F42" s="79">
        <f>A42/100*B42+A42/50*C42</f>
        <v>0</v>
      </c>
      <c r="G42" t="s" s="80">
        <v>105</v>
      </c>
      <c r="H42" s="36"/>
      <c r="I42" t="s" s="80">
        <v>106</v>
      </c>
      <c r="J42" s="82">
        <f>ABS(B42-ROUND(B42,0))+ABS(C42-ROUND(C42,0))</f>
        <v>0</v>
      </c>
    </row>
    <row r="43" ht="13.65" customHeight="1">
      <c r="A43" s="91">
        <v>42</v>
      </c>
      <c r="B43" s="78">
        <v>0</v>
      </c>
      <c r="C43" s="78">
        <v>0</v>
      </c>
      <c r="D43" s="78">
        <v>0</v>
      </c>
      <c r="E43" s="78">
        <v>0</v>
      </c>
      <c r="F43" s="79">
        <f>A43/100*B43+A43/50*C43</f>
        <v>0</v>
      </c>
      <c r="G43" s="83">
        <f>IF('RefStr'!N1=707,'PraviPod707'!G27+G27+'PraviPod710'!G27+SUM('PraviPod708'!F2:F203),SUM('PraviPod708'!G27)+G27+'PraviPod710'!G27)</f>
        <v>14438628.35</v>
      </c>
      <c r="H43" s="36"/>
      <c r="I43" t="s" s="80">
        <v>107</v>
      </c>
      <c r="J43" s="82">
        <f>ABS(B43-ROUND(B43,0))+ABS(C43-ROUND(C43,0))</f>
        <v>0</v>
      </c>
    </row>
    <row r="44" ht="13.65" customHeight="1">
      <c r="A44" s="91">
        <v>43</v>
      </c>
      <c r="B44" s="78">
        <v>0</v>
      </c>
      <c r="C44" s="78">
        <v>0</v>
      </c>
      <c r="D44" s="78">
        <v>0</v>
      </c>
      <c r="E44" s="78">
        <v>0</v>
      </c>
      <c r="F44" s="79">
        <f>A44/100*B44+A44/50*C44</f>
        <v>0</v>
      </c>
      <c r="G44" s="36"/>
      <c r="H44" s="36"/>
      <c r="I44" s="36"/>
      <c r="J44" s="82">
        <f>ABS(B44-ROUND(B44,0))+ABS(C44-ROUND(C44,0))</f>
        <v>0</v>
      </c>
    </row>
    <row r="45" ht="13.65" customHeight="1">
      <c r="A45" s="91">
        <v>44</v>
      </c>
      <c r="B45" s="78">
        <v>0</v>
      </c>
      <c r="C45" s="78">
        <v>0</v>
      </c>
      <c r="D45" s="78">
        <v>0</v>
      </c>
      <c r="E45" s="78">
        <v>0</v>
      </c>
      <c r="F45" s="79">
        <f>A45/100*B45+A45/50*C45</f>
        <v>0</v>
      </c>
      <c r="G45" s="36"/>
      <c r="H45" s="36"/>
      <c r="I45" s="36"/>
      <c r="J45" s="82">
        <f>ABS(B45-ROUND(B45,0))+ABS(C45-ROUND(C45,0))</f>
        <v>0</v>
      </c>
    </row>
    <row r="46" ht="13.65" customHeight="1">
      <c r="A46" s="91">
        <v>45</v>
      </c>
      <c r="B46" s="78">
        <v>0</v>
      </c>
      <c r="C46" s="78">
        <v>0</v>
      </c>
      <c r="D46" s="78">
        <v>0</v>
      </c>
      <c r="E46" s="78">
        <v>0</v>
      </c>
      <c r="F46" s="79">
        <f>A46/100*B46+A46/50*C46</f>
        <v>0</v>
      </c>
      <c r="G46" s="36"/>
      <c r="H46" s="36"/>
      <c r="I46" s="36"/>
      <c r="J46" s="82">
        <f>ABS(B46-ROUND(B46,0))+ABS(C46-ROUND(C46,0))</f>
        <v>0</v>
      </c>
    </row>
    <row r="47" ht="13.65" customHeight="1">
      <c r="A47" s="91">
        <v>46</v>
      </c>
      <c r="B47" s="78">
        <v>0</v>
      </c>
      <c r="C47" s="78">
        <v>0</v>
      </c>
      <c r="D47" s="78">
        <v>0</v>
      </c>
      <c r="E47" s="78">
        <v>0</v>
      </c>
      <c r="F47" s="79">
        <f>A47/100*B47+A47/50*C47</f>
        <v>0</v>
      </c>
      <c r="G47" s="36"/>
      <c r="H47" s="36"/>
      <c r="I47" s="36"/>
      <c r="J47" s="82">
        <f>ABS(B47-ROUND(B47,0))+ABS(C47-ROUND(C47,0))</f>
        <v>0</v>
      </c>
    </row>
    <row r="48" ht="13.65" customHeight="1">
      <c r="A48" s="91">
        <v>47</v>
      </c>
      <c r="B48" s="78">
        <v>0</v>
      </c>
      <c r="C48" s="78">
        <v>0</v>
      </c>
      <c r="D48" s="78">
        <v>0</v>
      </c>
      <c r="E48" s="78">
        <v>0</v>
      </c>
      <c r="F48" s="79">
        <f>A48/100*B48+A48/50*C48</f>
        <v>0</v>
      </c>
      <c r="G48" s="36"/>
      <c r="H48" s="36"/>
      <c r="I48" s="36"/>
      <c r="J48" s="82">
        <f>ABS(B48-ROUND(B48,0))+ABS(C48-ROUND(C48,0))</f>
        <v>0</v>
      </c>
    </row>
    <row r="49" ht="13.65" customHeight="1">
      <c r="A49" s="91">
        <v>48</v>
      </c>
      <c r="B49" s="78">
        <v>0</v>
      </c>
      <c r="C49" s="78">
        <v>0</v>
      </c>
      <c r="D49" s="78">
        <v>0</v>
      </c>
      <c r="E49" s="78">
        <v>0</v>
      </c>
      <c r="F49" s="79">
        <f>A49/100*B49+A49/50*C49</f>
        <v>0</v>
      </c>
      <c r="G49" s="36"/>
      <c r="H49" s="36"/>
      <c r="I49" s="36"/>
      <c r="J49" s="82">
        <f>ABS(B49-ROUND(B49,0))+ABS(C49-ROUND(C49,0))</f>
        <v>0</v>
      </c>
    </row>
    <row r="50" ht="13.65" customHeight="1">
      <c r="A50" s="91">
        <v>49</v>
      </c>
      <c r="B50" s="78">
        <v>0</v>
      </c>
      <c r="C50" s="78">
        <v>0</v>
      </c>
      <c r="D50" s="78">
        <v>0</v>
      </c>
      <c r="E50" s="78">
        <v>0</v>
      </c>
      <c r="F50" s="79">
        <f>A50/100*B50+A50/50*C50</f>
        <v>0</v>
      </c>
      <c r="G50" s="36"/>
      <c r="H50" s="36"/>
      <c r="I50" s="36"/>
      <c r="J50" s="82">
        <f>ABS(B50-ROUND(B50,0))+ABS(C50-ROUND(C50,0))</f>
        <v>0</v>
      </c>
    </row>
    <row r="51" ht="13.65" customHeight="1">
      <c r="A51" s="92">
        <v>50</v>
      </c>
      <c r="B51" s="93">
        <v>0</v>
      </c>
      <c r="C51" s="93">
        <v>0</v>
      </c>
      <c r="D51" s="93">
        <v>0</v>
      </c>
      <c r="E51" s="93">
        <v>0</v>
      </c>
      <c r="F51" s="87">
        <f>A51/100*B51+A51/50*C51</f>
        <v>0</v>
      </c>
      <c r="G51" s="39"/>
      <c r="H51" s="39"/>
      <c r="I51" s="39"/>
      <c r="J51" s="89">
        <f>ABS(B51-ROUND(B51,0))+ABS(C51-ROUND(C51,0))</f>
        <v>0</v>
      </c>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J43"/>
  <sheetViews>
    <sheetView workbookViewId="0" showGridLines="0" defaultGridColor="1"/>
  </sheetViews>
  <sheetFormatPr defaultColWidth="9.16667" defaultRowHeight="12.5" customHeight="1" outlineLevelRow="0" outlineLevelCol="0"/>
  <cols>
    <col min="1" max="1" width="5" style="94" customWidth="1"/>
    <col min="2" max="5" width="9.67188" style="94" customWidth="1"/>
    <col min="6" max="6" width="9.85156" style="94" customWidth="1"/>
    <col min="7" max="7" width="12.8516" style="94" customWidth="1"/>
    <col min="8" max="8" width="10.1719" style="94" customWidth="1"/>
    <col min="9" max="9" width="23.3516" style="94" customWidth="1"/>
    <col min="10" max="10" width="8.5" style="94" customWidth="1"/>
    <col min="11" max="16384" width="9.17188" style="94" customWidth="1"/>
  </cols>
  <sheetData>
    <row r="1" ht="13.65" customHeight="1">
      <c r="A1" t="s" s="73">
        <v>35</v>
      </c>
      <c r="B1" t="s" s="74">
        <v>36</v>
      </c>
      <c r="C1" t="s" s="74">
        <v>37</v>
      </c>
      <c r="D1" t="s" s="74">
        <v>38</v>
      </c>
      <c r="E1" t="s" s="74">
        <v>39</v>
      </c>
      <c r="F1" t="s" s="74">
        <v>40</v>
      </c>
      <c r="G1" t="s" s="74">
        <v>41</v>
      </c>
      <c r="H1" t="s" s="75">
        <v>42</v>
      </c>
      <c r="I1" t="s" s="74">
        <v>43</v>
      </c>
      <c r="J1" t="s" s="76">
        <v>44</v>
      </c>
    </row>
    <row r="2" ht="13.65" customHeight="1">
      <c r="A2" s="77">
        <f>'GPRIZNPF'!I19</f>
        <v>1</v>
      </c>
      <c r="B2" s="78">
        <f>'GPRIZNPF'!J19</f>
        <v>0</v>
      </c>
      <c r="C2" s="78">
        <f>'GPRIZNPF'!K19</f>
        <v>0</v>
      </c>
      <c r="D2" s="78">
        <v>0</v>
      </c>
      <c r="E2" s="78">
        <v>0</v>
      </c>
      <c r="F2" s="79">
        <f>A2/100*B2+A2/50*C2</f>
        <v>0</v>
      </c>
      <c r="G2" t="s" s="80">
        <f>TRIM(UPPER('RefStr'!C13))</f>
        <v>45</v>
      </c>
      <c r="H2" s="81">
        <v>1</v>
      </c>
      <c r="I2" t="s" s="80">
        <v>46</v>
      </c>
      <c r="J2" s="82">
        <f>ABS(B2-ROUND(B2,0))+ABS(C2-ROUND(C2,0))</f>
        <v>0</v>
      </c>
    </row>
    <row r="3" ht="13.65" customHeight="1">
      <c r="A3" s="77">
        <f>'GPRIZNPF'!I20</f>
        <v>2</v>
      </c>
      <c r="B3" s="78">
        <f>'GPRIZNPF'!J20</f>
        <v>0</v>
      </c>
      <c r="C3" s="78">
        <f>'GPRIZNPF'!K20</f>
        <v>0</v>
      </c>
      <c r="D3" s="78">
        <v>0</v>
      </c>
      <c r="E3" s="78">
        <v>0</v>
      </c>
      <c r="F3" s="79">
        <f>A3/100*B3+A3/50*C3</f>
        <v>0</v>
      </c>
      <c r="G3" t="s" s="80">
        <v>47</v>
      </c>
      <c r="H3" s="36"/>
      <c r="I3" t="s" s="80">
        <v>48</v>
      </c>
      <c r="J3" s="82">
        <f>ABS(B3-ROUND(B3,0))+ABS(C3-ROUND(C3,0))</f>
        <v>0</v>
      </c>
    </row>
    <row r="4" ht="13.65" customHeight="1">
      <c r="A4" s="77">
        <f>'GPRIZNPF'!I21</f>
        <v>3</v>
      </c>
      <c r="B4" s="78">
        <f>'GPRIZNPF'!J21</f>
        <v>0</v>
      </c>
      <c r="C4" s="78">
        <f>'GPRIZNPF'!K21</f>
        <v>0</v>
      </c>
      <c r="D4" s="78">
        <v>0</v>
      </c>
      <c r="E4" s="78">
        <v>0</v>
      </c>
      <c r="F4" s="79">
        <f>A4/100*B4+A4/50*C4</f>
        <v>0</v>
      </c>
      <c r="G4" t="s" s="80">
        <f>IF(ISERROR('RefStr'!C7),"-",UPPER(TRIM('RefStr'!C7)))</f>
        <v>49</v>
      </c>
      <c r="H4" s="36"/>
      <c r="I4" t="s" s="80">
        <v>50</v>
      </c>
      <c r="J4" s="82">
        <f>ABS(B4-ROUND(B4,0))+ABS(C4-ROUND(C4,0))</f>
        <v>0</v>
      </c>
    </row>
    <row r="5" ht="13.65" customHeight="1">
      <c r="A5" s="77">
        <f>'GPRIZNPF'!I22</f>
        <v>4</v>
      </c>
      <c r="B5" s="78">
        <f>'GPRIZNPF'!J22</f>
        <v>0</v>
      </c>
      <c r="C5" s="78">
        <f>'GPRIZNPF'!K22</f>
        <v>0</v>
      </c>
      <c r="D5" s="78">
        <v>0</v>
      </c>
      <c r="E5" s="78">
        <v>0</v>
      </c>
      <c r="F5" s="79">
        <f>A5/100*B5+A5/50*C5</f>
        <v>0</v>
      </c>
      <c r="G5" t="s" s="80">
        <v>51</v>
      </c>
      <c r="H5" s="36"/>
      <c r="I5" t="s" s="80">
        <v>52</v>
      </c>
      <c r="J5" s="82">
        <f>ABS(B5-ROUND(B5,0))+ABS(C5-ROUND(C5,0))</f>
        <v>0</v>
      </c>
    </row>
    <row r="6" ht="13.65" customHeight="1">
      <c r="A6" s="77">
        <f>'GPRIZNPF'!I23</f>
        <v>5</v>
      </c>
      <c r="B6" s="78">
        <f>'GPRIZNPF'!J23</f>
        <v>0</v>
      </c>
      <c r="C6" s="78">
        <f>'GPRIZNPF'!K23</f>
        <v>0</v>
      </c>
      <c r="D6" s="78">
        <v>0</v>
      </c>
      <c r="E6" s="78">
        <v>0</v>
      </c>
      <c r="F6" s="79">
        <f>A6/100*B6+A6/50*C6</f>
        <v>0</v>
      </c>
      <c r="G6" t="s" s="80">
        <f>IF(ISERROR('RefStr'!E9),"-",UPPER(TRIM('RefStr'!E9)))</f>
        <v>53</v>
      </c>
      <c r="H6" s="36"/>
      <c r="I6" t="s" s="80">
        <v>54</v>
      </c>
      <c r="J6" s="82">
        <f>ABS(B6-ROUND(B6,0))+ABS(C6-ROUND(C6,0))</f>
        <v>0</v>
      </c>
    </row>
    <row r="7" ht="13.65" customHeight="1">
      <c r="A7" s="77">
        <f>'GPRIZNPF'!I24</f>
        <v>6</v>
      </c>
      <c r="B7" s="78">
        <f>'GPRIZNPF'!J24</f>
        <v>0</v>
      </c>
      <c r="C7" s="78">
        <f>'GPRIZNPF'!K24</f>
        <v>0</v>
      </c>
      <c r="D7" s="78">
        <v>0</v>
      </c>
      <c r="E7" s="78">
        <v>0</v>
      </c>
      <c r="F7" s="79">
        <f>A7/100*B7+A7/50*C7</f>
        <v>0</v>
      </c>
      <c r="G7" t="s" s="80">
        <f>IF(ISERROR('RefStr'!C11),"-",(TRIM('RefStr'!C11)))</f>
        <v>55</v>
      </c>
      <c r="H7" s="36"/>
      <c r="I7" t="s" s="80">
        <v>56</v>
      </c>
      <c r="J7" s="82">
        <f>ABS(B7-ROUND(B7,0))+ABS(C7-ROUND(C7,0))</f>
        <v>0</v>
      </c>
    </row>
    <row r="8" ht="13.65" customHeight="1">
      <c r="A8" s="77">
        <f>'GPRIZNPF'!I25</f>
        <v>7</v>
      </c>
      <c r="B8" s="78">
        <f>'GPRIZNPF'!J25</f>
        <v>0</v>
      </c>
      <c r="C8" s="78">
        <f>'GPRIZNPF'!K25</f>
        <v>0</v>
      </c>
      <c r="D8" s="78">
        <v>0</v>
      </c>
      <c r="E8" s="78">
        <v>0</v>
      </c>
      <c r="F8" s="79">
        <f>A8/100*B8+A8/50*C8</f>
        <v>0</v>
      </c>
      <c r="G8" t="s" s="80">
        <v>57</v>
      </c>
      <c r="H8" s="36"/>
      <c r="I8" t="s" s="80">
        <v>58</v>
      </c>
      <c r="J8" s="82">
        <f>ABS(B8-ROUND(B8,0))+ABS(C8-ROUND(C8,0))</f>
        <v>0</v>
      </c>
    </row>
    <row r="9" ht="13.65" customHeight="1">
      <c r="A9" s="77">
        <f>'GPRIZNPF'!I26</f>
        <v>8</v>
      </c>
      <c r="B9" s="78">
        <f>'GPRIZNPF'!J26</f>
        <v>0</v>
      </c>
      <c r="C9" s="78">
        <f>'GPRIZNPF'!K26</f>
        <v>0</v>
      </c>
      <c r="D9" s="78">
        <v>0</v>
      </c>
      <c r="E9" s="78">
        <v>0</v>
      </c>
      <c r="F9" s="79">
        <f>A9/100*B9+A9/50*C9</f>
        <v>0</v>
      </c>
      <c r="G9" t="s" s="80">
        <v>59</v>
      </c>
      <c r="H9" s="36"/>
      <c r="I9" t="s" s="80">
        <v>60</v>
      </c>
      <c r="J9" s="82">
        <f>ABS(B9-ROUND(B9,0))+ABS(C9-ROUND(C9,0))</f>
        <v>0</v>
      </c>
    </row>
    <row r="10" ht="13.65" customHeight="1">
      <c r="A10" s="77">
        <f>'GPRIZNPF'!I27</f>
        <v>9</v>
      </c>
      <c r="B10" s="78">
        <f>'GPRIZNPF'!J27</f>
        <v>0</v>
      </c>
      <c r="C10" s="78">
        <f>'GPRIZNPF'!K27</f>
        <v>0</v>
      </c>
      <c r="D10" s="78">
        <v>0</v>
      </c>
      <c r="E10" s="78">
        <v>0</v>
      </c>
      <c r="F10" s="79">
        <f>A10/100*B10+A10/50*C10</f>
        <v>0</v>
      </c>
      <c r="G10" t="s" s="80">
        <v>61</v>
      </c>
      <c r="H10" s="36"/>
      <c r="I10" t="s" s="80">
        <v>62</v>
      </c>
      <c r="J10" s="82">
        <f>ABS(B10-ROUND(B10,0))+ABS(C10-ROUND(C10,0))</f>
        <v>0</v>
      </c>
    </row>
    <row r="11" ht="13.65" customHeight="1">
      <c r="A11" s="77">
        <f>'GPRIZNPF'!I28</f>
        <v>10</v>
      </c>
      <c r="B11" s="78">
        <f>'GPRIZNPF'!J28</f>
        <v>0</v>
      </c>
      <c r="C11" s="78">
        <f>'GPRIZNPF'!K28</f>
        <v>0</v>
      </c>
      <c r="D11" s="78">
        <v>0</v>
      </c>
      <c r="E11" s="78">
        <v>0</v>
      </c>
      <c r="F11" s="79">
        <f>A11/100*B11+A11/50*C11</f>
        <v>0</v>
      </c>
      <c r="G11" t="s" s="80">
        <v>63</v>
      </c>
      <c r="H11" s="36"/>
      <c r="I11" t="s" s="80">
        <v>64</v>
      </c>
      <c r="J11" s="82">
        <f>ABS(B11-ROUND(B11,0))+ABS(C11-ROUND(C11,0))</f>
        <v>0</v>
      </c>
    </row>
    <row r="12" ht="13.65" customHeight="1">
      <c r="A12" s="77">
        <f>'GPRIZNPF'!I29</f>
        <v>11</v>
      </c>
      <c r="B12" s="78">
        <f>'GPRIZNPF'!J29</f>
        <v>0</v>
      </c>
      <c r="C12" s="78">
        <f>'GPRIZNPF'!K29</f>
        <v>0</v>
      </c>
      <c r="D12" s="78">
        <v>0</v>
      </c>
      <c r="E12" s="78">
        <v>0</v>
      </c>
      <c r="F12" s="79">
        <f>A12/100*B12+A12/50*C12</f>
        <v>0</v>
      </c>
      <c r="G12" t="s" s="80">
        <v>63</v>
      </c>
      <c r="H12" s="36"/>
      <c r="I12" t="s" s="80">
        <v>65</v>
      </c>
      <c r="J12" s="82">
        <f>ABS(B12-ROUND(B12,0))+ABS(C12-ROUND(C12,0))</f>
        <v>0</v>
      </c>
    </row>
    <row r="13" ht="13.65" customHeight="1">
      <c r="A13" s="77">
        <f>'GPRIZNPF'!I30</f>
        <v>12</v>
      </c>
      <c r="B13" s="78">
        <f>'GPRIZNPF'!J30</f>
        <v>0</v>
      </c>
      <c r="C13" s="78">
        <f>'GPRIZNPF'!K30</f>
        <v>0</v>
      </c>
      <c r="D13" s="78">
        <v>0</v>
      </c>
      <c r="E13" s="78">
        <v>0</v>
      </c>
      <c r="F13" s="79">
        <f>A13/100*B13+A13/50*C13</f>
        <v>0</v>
      </c>
      <c r="G13" t="s" s="80">
        <v>63</v>
      </c>
      <c r="H13" s="36"/>
      <c r="I13" t="s" s="80">
        <v>66</v>
      </c>
      <c r="J13" s="82">
        <f>ABS(B13-ROUND(B13,0))+ABS(C13-ROUND(C13,0))</f>
        <v>0</v>
      </c>
    </row>
    <row r="14" ht="13.65" customHeight="1">
      <c r="A14" s="77">
        <f>'GPRIZNPF'!I31</f>
        <v>13</v>
      </c>
      <c r="B14" s="78">
        <f>'GPRIZNPF'!J31</f>
        <v>0</v>
      </c>
      <c r="C14" s="78">
        <f>'GPRIZNPF'!K31</f>
        <v>0</v>
      </c>
      <c r="D14" s="78">
        <v>0</v>
      </c>
      <c r="E14" s="78">
        <v>0</v>
      </c>
      <c r="F14" s="79">
        <f>A14/100*B14+A14/50*C14</f>
        <v>0</v>
      </c>
      <c r="G14" t="s" s="80">
        <v>63</v>
      </c>
      <c r="H14" s="36"/>
      <c r="I14" t="s" s="80">
        <v>67</v>
      </c>
      <c r="J14" s="82">
        <f>ABS(B14-ROUND(B14,0))+ABS(C14-ROUND(C14,0))</f>
        <v>0</v>
      </c>
    </row>
    <row r="15" ht="13.65" customHeight="1">
      <c r="A15" s="77">
        <f>'GPRIZNPF'!I32</f>
        <v>14</v>
      </c>
      <c r="B15" s="78">
        <f>'GPRIZNPF'!J32</f>
        <v>0</v>
      </c>
      <c r="C15" s="78">
        <f>'GPRIZNPF'!K32</f>
        <v>0</v>
      </c>
      <c r="D15" s="78">
        <v>0</v>
      </c>
      <c r="E15" s="78">
        <v>0</v>
      </c>
      <c r="F15" s="79">
        <f>A15/100*B15+A15/50*C15</f>
        <v>0</v>
      </c>
      <c r="G15" t="s" s="80">
        <v>63</v>
      </c>
      <c r="H15" s="36"/>
      <c r="I15" t="s" s="80">
        <v>68</v>
      </c>
      <c r="J15" s="82">
        <f>ABS(B15-ROUND(B15,0))+ABS(C15-ROUND(C15,0))</f>
        <v>0</v>
      </c>
    </row>
    <row r="16" ht="13.65" customHeight="1">
      <c r="A16" s="77">
        <f>'GPRIZNPF'!I33</f>
        <v>15</v>
      </c>
      <c r="B16" s="78">
        <f>'GPRIZNPF'!J33</f>
        <v>0</v>
      </c>
      <c r="C16" s="78">
        <f>'GPRIZNPF'!K33</f>
        <v>0</v>
      </c>
      <c r="D16" s="78">
        <v>0</v>
      </c>
      <c r="E16" s="78">
        <v>0</v>
      </c>
      <c r="F16" s="79">
        <f>A16/100*B16+A16/50*C16</f>
        <v>0</v>
      </c>
      <c r="G16" t="s" s="80">
        <v>63</v>
      </c>
      <c r="H16" s="36"/>
      <c r="I16" t="s" s="80">
        <v>69</v>
      </c>
      <c r="J16" s="82">
        <f>ABS(B16-ROUND(B16,0))+ABS(C16-ROUND(C16,0))</f>
        <v>0</v>
      </c>
    </row>
    <row r="17" ht="13.65" customHeight="1">
      <c r="A17" s="77">
        <f>'GPRIZNPF'!I35</f>
        <v>16</v>
      </c>
      <c r="B17" s="78">
        <f>'GPRIZNPF'!J35</f>
        <v>0</v>
      </c>
      <c r="C17" s="78">
        <f>'GPRIZNPF'!K35</f>
        <v>0</v>
      </c>
      <c r="D17" s="78">
        <v>0</v>
      </c>
      <c r="E17" s="78">
        <v>0</v>
      </c>
      <c r="F17" s="79">
        <f>A17/100*B17+A17/50*C17</f>
        <v>0</v>
      </c>
      <c r="G17" t="s" s="80">
        <v>63</v>
      </c>
      <c r="H17" s="36"/>
      <c r="I17" t="s" s="80">
        <v>70</v>
      </c>
      <c r="J17" s="82">
        <f>ABS(B17-ROUND(B17,0))+ABS(C17-ROUND(C17,0))</f>
        <v>0</v>
      </c>
    </row>
    <row r="18" ht="13.65" customHeight="1">
      <c r="A18" s="77">
        <f>'GPRIZNPF'!I36</f>
        <v>17</v>
      </c>
      <c r="B18" s="78">
        <f>'GPRIZNPF'!J36</f>
        <v>0</v>
      </c>
      <c r="C18" s="78">
        <f>'GPRIZNPF'!K36</f>
        <v>0</v>
      </c>
      <c r="D18" s="78">
        <v>0</v>
      </c>
      <c r="E18" s="78">
        <v>0</v>
      </c>
      <c r="F18" s="79">
        <f>A18/100*B18+A18/50*C18</f>
        <v>0</v>
      </c>
      <c r="G18" t="s" s="80">
        <f>IF(ISERROR('RefStr'!D39),"-",UPPER(TRIM('RefStr'!D39)))</f>
        <v>71</v>
      </c>
      <c r="H18" s="36"/>
      <c r="I18" t="s" s="80">
        <v>72</v>
      </c>
      <c r="J18" s="82">
        <f>ABS(B18-ROUND(B18,0))+ABS(C18-ROUND(C18,0))</f>
        <v>0</v>
      </c>
    </row>
    <row r="19" ht="13.65" customHeight="1">
      <c r="A19" s="77">
        <f>'GPRIZNPF'!I37</f>
        <v>18</v>
      </c>
      <c r="B19" s="78">
        <f>'GPRIZNPF'!J37</f>
        <v>0</v>
      </c>
      <c r="C19" s="78">
        <f>'GPRIZNPF'!K37</f>
        <v>0</v>
      </c>
      <c r="D19" s="78">
        <v>0</v>
      </c>
      <c r="E19" s="78">
        <v>0</v>
      </c>
      <c r="F19" s="79">
        <f>A19/100*B19+A19/50*C19</f>
        <v>0</v>
      </c>
      <c r="G19" s="36"/>
      <c r="H19" s="36"/>
      <c r="I19" t="s" s="80">
        <v>73</v>
      </c>
      <c r="J19" s="82">
        <f>ABS(B19-ROUND(B19,0))+ABS(C19-ROUND(C19,0))</f>
        <v>0</v>
      </c>
    </row>
    <row r="20" ht="13.65" customHeight="1">
      <c r="A20" s="77">
        <f>'GPRIZNPF'!I38</f>
        <v>19</v>
      </c>
      <c r="B20" s="78">
        <f>'GPRIZNPF'!J38</f>
        <v>0</v>
      </c>
      <c r="C20" s="78">
        <f>'GPRIZNPF'!K38</f>
        <v>0</v>
      </c>
      <c r="D20" s="78">
        <v>0</v>
      </c>
      <c r="E20" s="78">
        <v>0</v>
      </c>
      <c r="F20" s="79">
        <f>A20/100*B20+A20/50*C20</f>
        <v>0</v>
      </c>
      <c r="G20" t="s" s="80">
        <f>IF(ISERROR('RefStr'!D43),"-",UPPER(TRIM('RefStr'!D43)))</f>
        <v>74</v>
      </c>
      <c r="H20" s="36"/>
      <c r="I20" t="s" s="80">
        <v>75</v>
      </c>
      <c r="J20" s="82">
        <f>ABS(B20-ROUND(B20,0))+ABS(C20-ROUND(C20,0))</f>
        <v>0</v>
      </c>
    </row>
    <row r="21" ht="13.65" customHeight="1">
      <c r="A21" s="77">
        <f>'GPRIZNPF'!I39</f>
        <v>20</v>
      </c>
      <c r="B21" s="78">
        <f>'GPRIZNPF'!J39</f>
        <v>0</v>
      </c>
      <c r="C21" s="78">
        <f>'GPRIZNPF'!K39</f>
        <v>0</v>
      </c>
      <c r="D21" s="78">
        <v>0</v>
      </c>
      <c r="E21" s="78">
        <v>0</v>
      </c>
      <c r="F21" s="79">
        <f>A21/100*B21+A21/50*C21</f>
        <v>0</v>
      </c>
      <c r="G21" t="s" s="80">
        <f>IF(ISERROR('RefStr'!D45),"-",UPPER(TRIM('RefStr'!D45)))</f>
        <v>76</v>
      </c>
      <c r="H21" s="36"/>
      <c r="I21" t="s" s="80">
        <v>77</v>
      </c>
      <c r="J21" s="82">
        <f>ABS(B21-ROUND(B21,0))+ABS(C21-ROUND(C21,0))</f>
        <v>0</v>
      </c>
    </row>
    <row r="22" ht="13.65" customHeight="1">
      <c r="A22" s="77">
        <f>'GPRIZNPF'!I40</f>
        <v>21</v>
      </c>
      <c r="B22" s="78">
        <f>'GPRIZNPF'!J40</f>
        <v>0</v>
      </c>
      <c r="C22" s="78">
        <f>'GPRIZNPF'!K40</f>
        <v>0</v>
      </c>
      <c r="D22" s="78">
        <v>0</v>
      </c>
      <c r="E22" s="78">
        <v>0</v>
      </c>
      <c r="F22" s="79">
        <f>A22/100*B22+A22/50*C22</f>
        <v>0</v>
      </c>
      <c r="G22" t="s" s="80">
        <f>IF(ISERROR('RefStr'!D47),"-",UPPER(TRIM('RefStr'!D47)))</f>
        <v>76</v>
      </c>
      <c r="H22" s="36"/>
      <c r="I22" t="s" s="80">
        <v>78</v>
      </c>
      <c r="J22" s="82">
        <f>ABS(B22-ROUND(B22,0))+ABS(C22-ROUND(C22,0))</f>
        <v>0</v>
      </c>
    </row>
    <row r="23" ht="13.65" customHeight="1">
      <c r="A23" s="77">
        <f>'GPRIZNPF'!I41</f>
        <v>22</v>
      </c>
      <c r="B23" s="78">
        <f>'GPRIZNPF'!J41</f>
        <v>0</v>
      </c>
      <c r="C23" s="78">
        <f>'GPRIZNPF'!K41</f>
        <v>0</v>
      </c>
      <c r="D23" s="78">
        <v>0</v>
      </c>
      <c r="E23" s="78">
        <v>0</v>
      </c>
      <c r="F23" s="79">
        <f>A23/100*B23+A23/50*C23</f>
        <v>0</v>
      </c>
      <c r="G23" t="s" s="80">
        <f>IF(ISERROR('RefStr'!D49),"-",LOWER(TRIM('RefStr'!D49)))</f>
        <v>79</v>
      </c>
      <c r="H23" s="36"/>
      <c r="I23" t="s" s="80">
        <v>80</v>
      </c>
      <c r="J23" s="82">
        <f>ABS(B23-ROUND(B23,0))+ABS(C23-ROUND(C23,0))</f>
        <v>0</v>
      </c>
    </row>
    <row r="24" ht="13.65" customHeight="1">
      <c r="A24" s="77">
        <f>'GPRIZNPF'!I42</f>
        <v>23</v>
      </c>
      <c r="B24" s="78">
        <f>'GPRIZNPF'!J42</f>
        <v>0</v>
      </c>
      <c r="C24" s="78">
        <f>'GPRIZNPF'!K42</f>
        <v>0</v>
      </c>
      <c r="D24" s="78">
        <v>0</v>
      </c>
      <c r="E24" s="78">
        <v>0</v>
      </c>
      <c r="F24" s="79">
        <f>A24/100*B24+A24/50*C24</f>
        <v>0</v>
      </c>
      <c r="G24" s="36"/>
      <c r="H24" s="36"/>
      <c r="I24" t="s" s="80">
        <v>81</v>
      </c>
      <c r="J24" s="82">
        <f>ABS(B24-ROUND(B24,0))+ABS(C24-ROUND(C24,0))</f>
        <v>0</v>
      </c>
    </row>
    <row r="25" ht="13.65" customHeight="1">
      <c r="A25" s="77">
        <f>'GPRIZNPF'!I43</f>
        <v>24</v>
      </c>
      <c r="B25" s="78">
        <f>'GPRIZNPF'!J43</f>
        <v>0</v>
      </c>
      <c r="C25" s="78">
        <f>'GPRIZNPF'!K43</f>
        <v>0</v>
      </c>
      <c r="D25" s="78">
        <v>0</v>
      </c>
      <c r="E25" s="78">
        <v>0</v>
      </c>
      <c r="F25" s="79">
        <f>A25/100*B25+A25/50*C25</f>
        <v>0</v>
      </c>
      <c r="G25" s="36"/>
      <c r="H25" s="36"/>
      <c r="I25" t="s" s="80">
        <v>82</v>
      </c>
      <c r="J25" s="82">
        <f>ABS(B25-ROUND(B25,0))+ABS(C25-ROUND(C25,0))</f>
        <v>0</v>
      </c>
    </row>
    <row r="26" ht="13.65" customHeight="1">
      <c r="A26" s="77">
        <f>'GPRIZNPF'!I44</f>
        <v>25</v>
      </c>
      <c r="B26" s="78">
        <f>'GPRIZNPF'!J44</f>
        <v>0</v>
      </c>
      <c r="C26" s="78">
        <f>'GPRIZNPF'!K44</f>
        <v>0</v>
      </c>
      <c r="D26" s="78">
        <v>0</v>
      </c>
      <c r="E26" s="78">
        <v>0</v>
      </c>
      <c r="F26" s="79">
        <f>A26/100*B26+A26/50*C26</f>
        <v>0</v>
      </c>
      <c r="G26" t="s" s="80">
        <f>MID(TRIM('RefStr'!J15),1,4)</f>
        <v>83</v>
      </c>
      <c r="H26" s="36"/>
      <c r="I26" t="s" s="80">
        <v>84</v>
      </c>
      <c r="J26" s="82">
        <f>ABS(B26-ROUND(B26,0))+ABS(C26-ROUND(C26,0))</f>
        <v>0</v>
      </c>
    </row>
    <row r="27" ht="13.65" customHeight="1">
      <c r="A27" s="77">
        <f>'GPRIZNPF'!I45</f>
        <v>26</v>
      </c>
      <c r="B27" s="78">
        <f>'GPRIZNPF'!J45</f>
        <v>0</v>
      </c>
      <c r="C27" s="78">
        <f>'GPRIZNPF'!K45</f>
        <v>0</v>
      </c>
      <c r="D27" s="78">
        <v>0</v>
      </c>
      <c r="E27" s="78">
        <v>0</v>
      </c>
      <c r="F27" s="79">
        <f>A27/100*B27+A27/50*C27</f>
        <v>0</v>
      </c>
      <c r="G27" s="83">
        <f>SUM(F2:F41)</f>
        <v>0</v>
      </c>
      <c r="H27" s="36"/>
      <c r="I27" t="s" s="80">
        <v>85</v>
      </c>
      <c r="J27" s="82">
        <f>ABS(B27-ROUND(B27,0))+ABS(C27-ROUND(C27,0))</f>
        <v>0</v>
      </c>
    </row>
    <row r="28" ht="13.65" customHeight="1">
      <c r="A28" s="77">
        <f>'GPRIZNPF'!I46</f>
        <v>27</v>
      </c>
      <c r="B28" s="78">
        <f>'GPRIZNPF'!J46</f>
        <v>0</v>
      </c>
      <c r="C28" s="78">
        <f>'GPRIZNPF'!K46</f>
        <v>0</v>
      </c>
      <c r="D28" s="78">
        <v>0</v>
      </c>
      <c r="E28" s="78">
        <v>0</v>
      </c>
      <c r="F28" s="79">
        <f>A28/100*B28+A28/50*C28</f>
        <v>0</v>
      </c>
      <c r="G28" t="s" s="80">
        <v>63</v>
      </c>
      <c r="H28" s="36"/>
      <c r="I28" t="s" s="80">
        <v>86</v>
      </c>
      <c r="J28" s="82">
        <f>ABS(B28-ROUND(B28,0))+ABS(C28-ROUND(C28,0))</f>
        <v>0</v>
      </c>
    </row>
    <row r="29" ht="13.65" customHeight="1">
      <c r="A29" s="77">
        <f>'GPRIZNPF'!I47</f>
        <v>28</v>
      </c>
      <c r="B29" s="78">
        <f>'GPRIZNPF'!J47</f>
        <v>0</v>
      </c>
      <c r="C29" s="78">
        <f>'GPRIZNPF'!K47</f>
        <v>0</v>
      </c>
      <c r="D29" s="78">
        <v>0</v>
      </c>
      <c r="E29" s="78">
        <v>0</v>
      </c>
      <c r="F29" s="79">
        <f>A29/100*B29+A29/50*C29</f>
        <v>0</v>
      </c>
      <c r="G29" t="s" s="80">
        <f>MID(TRIM('RefStr'!J15),6,2)</f>
        <v>87</v>
      </c>
      <c r="H29" s="36"/>
      <c r="I29" t="s" s="80">
        <v>88</v>
      </c>
      <c r="J29" s="82">
        <f>ABS(B29-ROUND(B29,0))+ABS(C29-ROUND(C29,0))</f>
        <v>0</v>
      </c>
    </row>
    <row r="30" ht="13.65" customHeight="1">
      <c r="A30" s="77">
        <f>'GPRIZNPF'!I48</f>
        <v>29</v>
      </c>
      <c r="B30" s="78">
        <f>'GPRIZNPF'!J48</f>
        <v>0</v>
      </c>
      <c r="C30" s="78">
        <f>'GPRIZNPF'!K48</f>
        <v>0</v>
      </c>
      <c r="D30" s="78">
        <v>0</v>
      </c>
      <c r="E30" s="78">
        <v>0</v>
      </c>
      <c r="F30" s="79">
        <f>A30/100*B30+A30/50*C30</f>
        <v>0</v>
      </c>
      <c r="G30" s="84">
        <f>'PraviPod707'!G30</f>
        <v>600</v>
      </c>
      <c r="H30" s="36"/>
      <c r="I30" t="s" s="80">
        <v>89</v>
      </c>
      <c r="J30" s="82">
        <f>ABS(B30-ROUND(B30,0))+ABS(C30-ROUND(C30,0))</f>
        <v>0</v>
      </c>
    </row>
    <row r="31" ht="13.65" customHeight="1">
      <c r="A31" s="77">
        <f>'GPRIZNPF'!I49</f>
        <v>30</v>
      </c>
      <c r="B31" s="78">
        <f>'GPRIZNPF'!J49</f>
        <v>0</v>
      </c>
      <c r="C31" s="78">
        <f>'GPRIZNPF'!K49</f>
        <v>0</v>
      </c>
      <c r="D31" s="78">
        <v>0</v>
      </c>
      <c r="E31" s="78">
        <v>0</v>
      </c>
      <c r="F31" s="79">
        <f>A31/100*B31+A31/50*C31</f>
        <v>0</v>
      </c>
      <c r="G31" s="84">
        <v>710</v>
      </c>
      <c r="H31" s="36"/>
      <c r="I31" t="s" s="80">
        <v>90</v>
      </c>
      <c r="J31" s="82">
        <f>ABS(B31-ROUND(B31,0))+ABS(C31-ROUND(C31,0))</f>
        <v>0</v>
      </c>
    </row>
    <row r="32" ht="13.65" customHeight="1">
      <c r="A32" s="77">
        <f>'GPRIZNPF'!I51</f>
        <v>31</v>
      </c>
      <c r="B32" s="78">
        <f>'GPRIZNPF'!J51</f>
        <v>0</v>
      </c>
      <c r="C32" s="78">
        <f>'GPRIZNPF'!K51</f>
        <v>0</v>
      </c>
      <c r="D32" s="78">
        <v>0</v>
      </c>
      <c r="E32" s="78">
        <v>0</v>
      </c>
      <c r="F32" s="79">
        <f>A32/100*B32+A32/50*C32</f>
        <v>0</v>
      </c>
      <c r="G32" s="84">
        <v>0</v>
      </c>
      <c r="H32" s="36"/>
      <c r="I32" t="s" s="80">
        <v>91</v>
      </c>
      <c r="J32" s="82">
        <f>ABS(B32-ROUND(B32,0))+ABS(C32-ROUND(C32,0))</f>
        <v>0</v>
      </c>
    </row>
    <row r="33" ht="13.65" customHeight="1">
      <c r="A33" s="77">
        <f>'GPRIZNPF'!I52</f>
        <v>32</v>
      </c>
      <c r="B33" s="78">
        <f>'GPRIZNPF'!J52</f>
        <v>0</v>
      </c>
      <c r="C33" s="78">
        <f>'GPRIZNPF'!K52</f>
        <v>0</v>
      </c>
      <c r="D33" s="78">
        <v>0</v>
      </c>
      <c r="E33" s="78">
        <v>0</v>
      </c>
      <c r="F33" s="79">
        <f>A33/100*B33+A33/50*C33</f>
        <v>0</v>
      </c>
      <c r="G33" s="84">
        <v>0</v>
      </c>
      <c r="H33" s="36"/>
      <c r="I33" t="s" s="80">
        <v>92</v>
      </c>
      <c r="J33" s="82">
        <f>ABS(B33-ROUND(B33,0))+ABS(C33-ROUND(C33,0))</f>
        <v>0</v>
      </c>
    </row>
    <row r="34" ht="13.65" customHeight="1">
      <c r="A34" s="77">
        <f>'GPRIZNPF'!I53</f>
        <v>33</v>
      </c>
      <c r="B34" s="78">
        <f>'GPRIZNPF'!J53</f>
        <v>0</v>
      </c>
      <c r="C34" s="78">
        <f>'GPRIZNPF'!K53</f>
        <v>0</v>
      </c>
      <c r="D34" s="78">
        <v>0</v>
      </c>
      <c r="E34" s="78">
        <v>0</v>
      </c>
      <c r="F34" s="79">
        <f>A34/100*B34+A34/50*C34</f>
        <v>0</v>
      </c>
      <c r="G34" s="84">
        <v>0</v>
      </c>
      <c r="H34" s="36"/>
      <c r="I34" t="s" s="80">
        <v>93</v>
      </c>
      <c r="J34" s="82">
        <f>ABS(B34-ROUND(B34,0))+ABS(C34-ROUND(C34,0))</f>
        <v>0</v>
      </c>
    </row>
    <row r="35" ht="13.65" customHeight="1">
      <c r="A35" s="77">
        <f>'GPRIZNPF'!I54</f>
        <v>34</v>
      </c>
      <c r="B35" s="78">
        <f>'GPRIZNPF'!J54</f>
        <v>0</v>
      </c>
      <c r="C35" s="78">
        <f>'GPRIZNPF'!K54</f>
        <v>0</v>
      </c>
      <c r="D35" s="78">
        <v>0</v>
      </c>
      <c r="E35" s="78">
        <v>0</v>
      </c>
      <c r="F35" s="79">
        <f>A35/100*B35+A35/50*C35</f>
        <v>0</v>
      </c>
      <c r="G35" s="84">
        <v>0</v>
      </c>
      <c r="H35" s="36"/>
      <c r="I35" t="s" s="80">
        <v>94</v>
      </c>
      <c r="J35" s="82">
        <f>ABS(B35-ROUND(B35,0))+ABS(C35-ROUND(C35,0))</f>
        <v>0</v>
      </c>
    </row>
    <row r="36" ht="13.65" customHeight="1">
      <c r="A36" s="77">
        <f>'GPRIZNPF'!I55</f>
        <v>35</v>
      </c>
      <c r="B36" s="78">
        <f>'GPRIZNPF'!J55</f>
        <v>0</v>
      </c>
      <c r="C36" s="78">
        <f>'GPRIZNPF'!K55</f>
        <v>0</v>
      </c>
      <c r="D36" s="78">
        <v>0</v>
      </c>
      <c r="E36" s="78">
        <v>0</v>
      </c>
      <c r="F36" s="79">
        <f>A36/100*B36+A36/50*C36</f>
        <v>0</v>
      </c>
      <c r="G36" s="84">
        <v>0</v>
      </c>
      <c r="H36" s="36"/>
      <c r="I36" t="s" s="80">
        <v>95</v>
      </c>
      <c r="J36" s="82">
        <f>ABS(B36-ROUND(B36,0))+ABS(C36-ROUND(C36,0))</f>
        <v>0</v>
      </c>
    </row>
    <row r="37" ht="13.65" customHeight="1">
      <c r="A37" s="77">
        <f>'GPRIZNPF'!I56</f>
        <v>36</v>
      </c>
      <c r="B37" s="78">
        <f>'GPRIZNPF'!J56</f>
        <v>0</v>
      </c>
      <c r="C37" s="78">
        <f>'GPRIZNPF'!K56</f>
        <v>0</v>
      </c>
      <c r="D37" s="78">
        <v>0</v>
      </c>
      <c r="E37" s="78">
        <v>0</v>
      </c>
      <c r="F37" s="79">
        <f>A37/100*B37+A37/50*C37</f>
        <v>0</v>
      </c>
      <c r="G37" s="78">
        <f>SUM(J2:J41)</f>
        <v>0</v>
      </c>
      <c r="H37" s="36"/>
      <c r="I37" t="s" s="80">
        <v>96</v>
      </c>
      <c r="J37" s="82">
        <f>ABS(B37-ROUND(B37,0))+ABS(C37-ROUND(C37,0))</f>
        <v>0</v>
      </c>
    </row>
    <row r="38" ht="13.65" customHeight="1">
      <c r="A38" s="77">
        <f>'GPRIZNPF'!I57</f>
        <v>37</v>
      </c>
      <c r="B38" s="78">
        <f>'GPRIZNPF'!J57</f>
        <v>0</v>
      </c>
      <c r="C38" s="78">
        <f>'GPRIZNPF'!K57</f>
        <v>0</v>
      </c>
      <c r="D38" s="78">
        <v>0</v>
      </c>
      <c r="E38" s="78">
        <v>0</v>
      </c>
      <c r="F38" s="79">
        <f>A38/100*B38+A38/50*C38</f>
        <v>0</v>
      </c>
      <c r="G38" t="s" s="80">
        <v>97</v>
      </c>
      <c r="H38" s="36"/>
      <c r="I38" t="s" s="80">
        <v>98</v>
      </c>
      <c r="J38" s="82">
        <f>ABS(B38-ROUND(B38,0))+ABS(C38-ROUND(C38,0))</f>
        <v>0</v>
      </c>
    </row>
    <row r="39" ht="13.65" customHeight="1">
      <c r="A39" s="77">
        <f>'GPRIZNPF'!I58</f>
        <v>38</v>
      </c>
      <c r="B39" s="78">
        <f>'GPRIZNPF'!J58</f>
        <v>0</v>
      </c>
      <c r="C39" s="78">
        <f>'GPRIZNPF'!K58</f>
        <v>0</v>
      </c>
      <c r="D39" s="78">
        <v>0</v>
      </c>
      <c r="E39" s="78">
        <v>0</v>
      </c>
      <c r="F39" s="79">
        <f>A39/100*B39+A39/50*C39</f>
        <v>0</v>
      </c>
      <c r="G39" t="s" s="80">
        <v>99</v>
      </c>
      <c r="H39" s="36"/>
      <c r="I39" t="s" s="80">
        <v>100</v>
      </c>
      <c r="J39" s="82">
        <f>ABS(B39-ROUND(B39,0))+ABS(C39-ROUND(C39,0))</f>
        <v>0</v>
      </c>
    </row>
    <row r="40" ht="13.65" customHeight="1">
      <c r="A40" s="77">
        <f>'GPRIZNPF'!I59</f>
        <v>39</v>
      </c>
      <c r="B40" s="78">
        <f>'GPRIZNPF'!J59</f>
        <v>0</v>
      </c>
      <c r="C40" s="78">
        <f>'GPRIZNPF'!K59</f>
        <v>0</v>
      </c>
      <c r="D40" s="78">
        <v>0</v>
      </c>
      <c r="E40" s="78">
        <v>0</v>
      </c>
      <c r="F40" s="79">
        <f>A40/100*B40+A40/50*C40</f>
        <v>0</v>
      </c>
      <c r="G40" t="s" s="80">
        <f>'RefStr'!J19</f>
        <v>101</v>
      </c>
      <c r="H40" s="36"/>
      <c r="I40" t="s" s="80">
        <v>102</v>
      </c>
      <c r="J40" s="82">
        <f>ABS(B40-ROUND(B40,0))+ABS(C40-ROUND(C40,0))</f>
        <v>0</v>
      </c>
    </row>
    <row r="41" ht="13.65" customHeight="1">
      <c r="A41" s="77">
        <f>'GPRIZNPF'!I60</f>
        <v>40</v>
      </c>
      <c r="B41" s="78">
        <f>'GPRIZNPF'!J60</f>
        <v>0</v>
      </c>
      <c r="C41" s="78">
        <f>'GPRIZNPF'!K60</f>
        <v>0</v>
      </c>
      <c r="D41" s="78">
        <v>0</v>
      </c>
      <c r="E41" s="78">
        <v>0</v>
      </c>
      <c r="F41" s="79">
        <f>A41/100*B41+A41/50*C41</f>
        <v>0</v>
      </c>
      <c r="G41" t="s" s="80">
        <v>103</v>
      </c>
      <c r="H41" s="36"/>
      <c r="I41" t="s" s="80">
        <v>104</v>
      </c>
      <c r="J41" s="82">
        <f>ABS(B41-ROUND(B41,0))+ABS(C41-ROUND(C41,0))</f>
        <v>0</v>
      </c>
    </row>
    <row r="42" ht="13.65" customHeight="1">
      <c r="A42" s="33"/>
      <c r="B42" s="36"/>
      <c r="C42" s="36"/>
      <c r="D42" s="36"/>
      <c r="E42" s="36"/>
      <c r="F42" s="36"/>
      <c r="G42" t="s" s="80">
        <v>105</v>
      </c>
      <c r="H42" s="36"/>
      <c r="I42" t="s" s="80">
        <v>106</v>
      </c>
      <c r="J42" s="37"/>
    </row>
    <row r="43" ht="13.65" customHeight="1">
      <c r="A43" s="38"/>
      <c r="B43" s="39"/>
      <c r="C43" s="39"/>
      <c r="D43" s="39"/>
      <c r="E43" s="39"/>
      <c r="F43" s="39"/>
      <c r="G43" s="95">
        <f>IF('RefStr'!N1=707,'PraviPod707'!G27+'PraviPod709'!G27+G27+SUM('PraviPod708'!F2:F203),SUM('PraviPod708'!G27)+'PraviPod709'!G27+G27)</f>
        <v>14438628.35</v>
      </c>
      <c r="H43" s="39"/>
      <c r="I43" t="s" s="96">
        <v>107</v>
      </c>
      <c r="J43" s="40"/>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IW641"/>
  <sheetViews>
    <sheetView workbookViewId="0" defaultGridColor="0" colorId="21"/>
  </sheetViews>
  <sheetFormatPr defaultColWidth="0" defaultRowHeight="12.5" customHeight="1" outlineLevelRow="0" outlineLevelCol="0"/>
  <cols>
    <col min="1" max="1" width="1.35156" style="98" customWidth="1"/>
    <col min="2" max="4" width="12.6719" style="98" customWidth="1"/>
    <col min="5" max="5" width="14.6719" style="98" customWidth="1"/>
    <col min="6" max="6" width="7.67188" style="98" customWidth="1"/>
    <col min="7" max="7" width="15.6719" style="98" customWidth="1"/>
    <col min="8" max="8" width="4.35156" style="98" customWidth="1"/>
    <col min="9" max="10" width="16.6719" style="98" customWidth="1"/>
    <col min="11" max="11" width="2.67188" style="98" customWidth="1"/>
    <col min="12" max="256" hidden="1" width="0" style="98" customWidth="1"/>
    <col min="257" max="257" width="0" style="99" customWidth="1"/>
    <col min="258" max="16384" width="0" style="97" customWidth="1"/>
  </cols>
  <sheetData>
    <row r="1" s="98" customFormat="1" ht="25" customHeight="1">
      <c r="B1" t="s" s="8">
        <v>6</v>
      </c>
      <c r="C1" t="s" s="9">
        <v>7</v>
      </c>
      <c r="D1" t="s" s="9">
        <v>8</v>
      </c>
      <c r="E1" t="s" s="42">
        <v>9</v>
      </c>
      <c r="F1" t="s" s="9">
        <v>10</v>
      </c>
      <c r="G1" t="s" s="9">
        <v>11</v>
      </c>
      <c r="H1" s="100"/>
      <c r="I1" t="s" s="9">
        <v>12</v>
      </c>
      <c r="J1" t="s" s="11">
        <v>13</v>
      </c>
      <c r="L1" s="101"/>
      <c r="M1" t="s" s="102">
        <v>112</v>
      </c>
      <c r="N1" s="103">
        <f>IF(AND(N4=1,O4=0),707,IF(AND(N4=1,O4=1),708,IF(P4=1,710,0)))</f>
        <v>708</v>
      </c>
    </row>
    <row r="2" s="99" customFormat="1" ht="8.25" customHeight="1">
      <c r="B2" s="104"/>
      <c r="C2" s="105"/>
      <c r="D2" s="105"/>
      <c r="E2" s="106"/>
      <c r="F2" s="105"/>
      <c r="G2" s="105"/>
      <c r="H2" s="107"/>
      <c r="I2" s="105"/>
      <c r="J2" s="108"/>
    </row>
    <row r="3" s="99" customFormat="1" ht="32.25" customHeight="1">
      <c r="I3" t="s" s="109">
        <v>113</v>
      </c>
      <c r="N3" t="s" s="110">
        <v>114</v>
      </c>
      <c r="O3" t="s" s="110">
        <v>115</v>
      </c>
      <c r="P3" t="s" s="110">
        <v>116</v>
      </c>
    </row>
    <row r="4" s="99" customFormat="1" ht="25" customHeight="1">
      <c r="B4" t="s" s="111">
        <v>117</v>
      </c>
      <c r="C4" s="112"/>
      <c r="D4" s="112"/>
      <c r="E4" s="112"/>
      <c r="F4" s="112"/>
      <c r="G4" s="112"/>
      <c r="H4" s="112"/>
      <c r="I4" s="112"/>
      <c r="J4" s="113"/>
      <c r="M4" t="s" s="114">
        <v>118</v>
      </c>
      <c r="N4" s="115">
        <f>IF(AND(J19="DA",OR(RIGHT(J15,2)="06",RIGHT(J15,2)="12")),1,0)</f>
        <v>1</v>
      </c>
      <c r="O4" s="115">
        <f>IF(AND(J19="DA",RIGHT(J15,2)="12"),1,0)</f>
        <v>1</v>
      </c>
      <c r="P4" s="115">
        <f>IF(AND(J19="NE",RIGHT(J15,2)="12"),1,0)</f>
        <v>0</v>
      </c>
    </row>
    <row r="5" s="99" customFormat="1" ht="18.75" customHeight="1">
      <c r="B5" s="116"/>
      <c r="C5" t="s" s="117">
        <v>119</v>
      </c>
      <c r="D5" s="118"/>
      <c r="E5" s="119">
        <v>44197</v>
      </c>
      <c r="F5" t="s" s="120">
        <v>120</v>
      </c>
      <c r="G5" s="119">
        <v>44561</v>
      </c>
      <c r="H5" s="121"/>
      <c r="I5" s="121"/>
      <c r="J5" s="122"/>
      <c r="M5" t="s" s="114">
        <v>121</v>
      </c>
      <c r="N5" s="115">
        <f>IF(MAX('PRRAS'!J19:K194)&gt;0,1,0)</f>
        <v>1</v>
      </c>
      <c r="O5" s="115">
        <f>IF(MAX('BIL'!J19:K222)&gt;1,1,0)</f>
        <v>1</v>
      </c>
      <c r="P5" s="115">
        <f>IF(MAX('GPRIZNPF'!J19:K60)&gt;0,1,0)</f>
        <v>0</v>
      </c>
    </row>
    <row r="6" s="99" customFormat="1" ht="15" customHeight="1">
      <c r="B6" s="123"/>
      <c r="C6" s="123"/>
      <c r="D6" s="123"/>
      <c r="E6" s="124"/>
      <c r="F6" s="123"/>
      <c r="G6" s="124"/>
    </row>
    <row r="7" s="98" customFormat="1" ht="15" customHeight="1">
      <c r="B7" t="s" s="125">
        <v>122</v>
      </c>
      <c r="C7" t="s" s="126">
        <v>123</v>
      </c>
      <c r="D7" s="127"/>
      <c r="E7" s="127"/>
      <c r="F7" s="127"/>
      <c r="G7" s="127"/>
      <c r="H7" s="127"/>
      <c r="I7" s="127"/>
      <c r="J7" s="128"/>
    </row>
    <row r="8" s="98" customFormat="1" ht="8" customHeight="1">
      <c r="B8" s="129"/>
      <c r="C8" s="130"/>
      <c r="D8" s="131"/>
      <c r="E8" s="131"/>
      <c r="F8" s="131"/>
      <c r="G8" s="131"/>
      <c r="H8" s="131"/>
      <c r="I8" s="131"/>
      <c r="J8" s="131"/>
    </row>
    <row r="9" s="98" customFormat="1" ht="15" customHeight="1">
      <c r="B9" t="s" s="125">
        <v>124</v>
      </c>
      <c r="C9" t="s" s="132">
        <v>51</v>
      </c>
      <c r="D9" t="s" s="133">
        <v>125</v>
      </c>
      <c r="E9" t="s" s="126">
        <v>126</v>
      </c>
      <c r="F9" s="134"/>
      <c r="G9" s="134"/>
      <c r="H9" s="135"/>
      <c r="I9" t="s" s="133">
        <v>127</v>
      </c>
      <c r="J9" t="s" s="132">
        <v>128</v>
      </c>
    </row>
    <row r="10" s="98" customFormat="1" ht="8" customHeight="1">
      <c r="B10" s="129"/>
      <c r="C10" s="136"/>
      <c r="D10" s="137"/>
      <c r="E10" s="131"/>
      <c r="F10" s="131"/>
      <c r="G10" s="131"/>
      <c r="H10" s="131"/>
      <c r="I10" s="138"/>
      <c r="J10" s="139"/>
    </row>
    <row r="11" s="98" customFormat="1" ht="15" customHeight="1">
      <c r="B11" t="s" s="125">
        <v>129</v>
      </c>
      <c r="C11" t="s" s="126">
        <v>55</v>
      </c>
      <c r="D11" s="127"/>
      <c r="E11" s="127"/>
      <c r="F11" s="127"/>
      <c r="G11" s="127"/>
      <c r="H11" s="140"/>
      <c r="I11" t="s" s="133">
        <v>130</v>
      </c>
      <c r="J11" t="s" s="141">
        <v>47</v>
      </c>
      <c r="K11" s="142"/>
    </row>
    <row r="12" s="98" customFormat="1" ht="8" customHeight="1">
      <c r="B12" s="129"/>
      <c r="C12" s="136"/>
      <c r="D12" s="143"/>
      <c r="E12" s="131"/>
      <c r="F12" s="131"/>
      <c r="G12" s="131"/>
      <c r="H12" s="131"/>
      <c r="I12" s="138"/>
      <c r="J12" s="139"/>
    </row>
    <row r="13" s="98" customFormat="1" ht="15" customHeight="1">
      <c r="B13" t="s" s="125">
        <v>131</v>
      </c>
      <c r="C13" t="s" s="144">
        <v>45</v>
      </c>
      <c r="I13" t="s" s="125">
        <v>132</v>
      </c>
      <c r="J13" t="s" s="141">
        <v>97</v>
      </c>
    </row>
    <row r="14" s="98" customFormat="1" ht="8" customHeight="1">
      <c r="B14" s="129"/>
      <c r="C14" s="136"/>
      <c r="D14" s="143"/>
      <c r="E14" s="131"/>
      <c r="F14" s="138"/>
      <c r="G14" s="138"/>
      <c r="H14" s="138"/>
      <c r="I14" s="138"/>
      <c r="J14" s="139"/>
    </row>
    <row r="15" s="98" customFormat="1" ht="15" customHeight="1">
      <c r="B15" t="s" s="125">
        <v>133</v>
      </c>
      <c r="C15" t="s" s="132">
        <v>57</v>
      </c>
      <c r="D15" t="s" s="145">
        <f>IF(C15&lt;&gt;"",LOOKUP(C15,T23:T640,U23:U640),"")</f>
        <v>134</v>
      </c>
      <c r="E15" s="146"/>
      <c r="F15" s="146"/>
      <c r="G15" s="146"/>
      <c r="H15" s="146"/>
      <c r="I15" t="s" s="125">
        <v>135</v>
      </c>
      <c r="J15" t="s" s="141">
        <v>136</v>
      </c>
    </row>
    <row r="16" s="98" customFormat="1" ht="8" customHeight="1">
      <c r="E16" s="138"/>
      <c r="F16" s="147"/>
      <c r="G16" s="123"/>
    </row>
    <row r="17" s="98" customFormat="1" ht="15" customHeight="1">
      <c r="B17" t="s" s="125">
        <v>137</v>
      </c>
      <c r="C17" s="148">
        <v>133</v>
      </c>
      <c r="D17" t="s" s="145">
        <f>IF(C17&lt;&gt;"","Grad/općina: "&amp;LOOKUP(C17,M23:M580,N23:N580),"")</f>
        <v>138</v>
      </c>
      <c r="E17" s="146"/>
      <c r="F17" s="146"/>
      <c r="G17" s="146"/>
      <c r="H17" s="146"/>
      <c r="I17" t="s" s="125">
        <v>139</v>
      </c>
      <c r="J17" s="149">
        <f>IF(C17&lt;&gt;"",LOOKUP(C17,M23:M580,O23:O580),"")</f>
        <v>21</v>
      </c>
    </row>
    <row r="18" s="98" customFormat="1" ht="8" customHeight="1">
      <c r="B18" s="150"/>
      <c r="C18" s="151"/>
      <c r="D18" s="152"/>
      <c r="E18" s="153"/>
      <c r="F18" s="154"/>
      <c r="G18" s="154"/>
      <c r="H18" s="155"/>
      <c r="I18" s="155"/>
      <c r="J18" s="156"/>
      <c r="K18" s="150"/>
    </row>
    <row r="19" s="98" customFormat="1" ht="15" customHeight="1">
      <c r="B19" t="s" s="125">
        <v>140</v>
      </c>
      <c r="C19" t="s" s="157">
        <f>IF('Kontrole'!$L$2&gt;0,'Kontrole'!$L$2,"Nema")</f>
        <v>141</v>
      </c>
      <c r="F19" t="s" s="158">
        <v>142</v>
      </c>
      <c r="G19" s="159"/>
      <c r="H19" s="159"/>
      <c r="I19" s="160"/>
      <c r="J19" t="s" s="132">
        <v>143</v>
      </c>
    </row>
    <row r="20" s="98" customFormat="1" ht="15" customHeight="1">
      <c r="B20" s="150"/>
      <c r="C20" s="151"/>
      <c r="D20" s="152"/>
      <c r="E20" s="153"/>
      <c r="F20" s="154"/>
      <c r="G20" s="154"/>
      <c r="H20" s="155"/>
      <c r="I20" s="161"/>
      <c r="J20" s="162"/>
      <c r="K20" s="150"/>
    </row>
    <row r="21" s="99" customFormat="1" ht="22" customHeight="1">
      <c r="B21" t="s" s="163">
        <v>144</v>
      </c>
      <c r="E21" s="164"/>
      <c r="F21" s="165"/>
      <c r="G21" t="s" s="166">
        <v>145</v>
      </c>
      <c r="I21" s="167">
        <f>IF(N1=707,'PraviPod707'!G27+'PraviPod709'!G27+'PraviPod710'!G27+SUM('PraviPod708'!F2:F203),SUM('PraviPod708'!G27)+'PraviPod709'!G27+'PraviPod710'!G27)</f>
        <v>14438628.35</v>
      </c>
      <c r="J21" s="168"/>
    </row>
    <row r="23" s="99" customFormat="1" ht="36" customHeight="1">
      <c r="B23" t="s" s="169">
        <v>146</v>
      </c>
      <c r="C23" s="170"/>
      <c r="D23" s="170"/>
      <c r="E23" s="170"/>
      <c r="F23" s="170"/>
      <c r="G23" s="170"/>
      <c r="H23" t="s" s="169">
        <v>35</v>
      </c>
      <c r="I23" t="s" s="171">
        <v>147</v>
      </c>
      <c r="J23" t="s" s="171">
        <v>148</v>
      </c>
      <c r="M23" s="172">
        <v>1</v>
      </c>
      <c r="N23" t="s" s="114">
        <v>149</v>
      </c>
      <c r="O23" s="173">
        <v>16</v>
      </c>
      <c r="P23" s="174"/>
      <c r="Q23" t="s" s="114">
        <v>150</v>
      </c>
      <c r="R23" t="s" s="114">
        <v>151</v>
      </c>
      <c r="S23" s="174"/>
      <c r="T23" t="s" s="114">
        <v>152</v>
      </c>
      <c r="U23" t="s" s="114">
        <v>153</v>
      </c>
    </row>
    <row r="24" s="99" customFormat="1" ht="18" customHeight="1">
      <c r="B24" t="s" s="175">
        <f>'BIL'!C19</f>
        <v>154</v>
      </c>
      <c r="H24" s="176">
        <f>'BIL'!I19</f>
        <v>1</v>
      </c>
      <c r="I24" s="177">
        <f>'BIL'!J19</f>
        <v>130523</v>
      </c>
      <c r="J24" s="177">
        <f>'BIL'!K19</f>
        <v>77386</v>
      </c>
      <c r="M24" s="172">
        <v>2</v>
      </c>
      <c r="N24" t="s" s="114">
        <v>155</v>
      </c>
      <c r="O24" s="178">
        <v>14</v>
      </c>
      <c r="P24" s="174"/>
      <c r="Q24" t="s" s="114">
        <v>156</v>
      </c>
      <c r="R24" t="s" s="80">
        <v>157</v>
      </c>
      <c r="S24" s="174"/>
      <c r="T24" t="s" s="80">
        <v>158</v>
      </c>
      <c r="U24" t="s" s="80">
        <v>159</v>
      </c>
    </row>
    <row r="25" s="99" customFormat="1" ht="18" customHeight="1">
      <c r="B25" t="s" s="179">
        <f>'BIL'!C164</f>
        <v>160</v>
      </c>
      <c r="H25" s="180">
        <f>'BIL'!I164</f>
        <v>145</v>
      </c>
      <c r="I25" s="181">
        <f>'BIL'!J164</f>
        <v>130523</v>
      </c>
      <c r="J25" s="181">
        <f>'BIL'!K164</f>
        <v>77386</v>
      </c>
      <c r="M25" s="172">
        <v>3</v>
      </c>
      <c r="N25" t="s" s="114">
        <v>161</v>
      </c>
      <c r="O25" s="178">
        <v>16</v>
      </c>
      <c r="P25" s="174"/>
      <c r="Q25" t="s" s="114">
        <v>162</v>
      </c>
      <c r="R25" t="s" s="114">
        <v>163</v>
      </c>
      <c r="S25" s="174"/>
      <c r="T25" t="s" s="80">
        <v>164</v>
      </c>
      <c r="U25" t="s" s="80">
        <v>165</v>
      </c>
    </row>
    <row r="26" s="99" customFormat="1" ht="33" customHeight="1">
      <c r="B26" t="s" s="169">
        <v>166</v>
      </c>
      <c r="C26" s="170"/>
      <c r="D26" s="170"/>
      <c r="E26" s="170"/>
      <c r="F26" s="170"/>
      <c r="G26" s="170"/>
      <c r="H26" t="s" s="169">
        <v>35</v>
      </c>
      <c r="I26" t="s" s="171">
        <v>167</v>
      </c>
      <c r="J26" t="s" s="171">
        <v>168</v>
      </c>
      <c r="M26" s="172">
        <v>4</v>
      </c>
      <c r="N26" t="s" s="114">
        <v>169</v>
      </c>
      <c r="O26" s="178">
        <v>8</v>
      </c>
      <c r="P26" s="174"/>
      <c r="Q26" s="174"/>
      <c r="R26" s="174"/>
      <c r="S26" s="174"/>
      <c r="T26" t="s" s="80">
        <v>170</v>
      </c>
      <c r="U26" t="s" s="80">
        <v>171</v>
      </c>
    </row>
    <row r="27" s="99" customFormat="1" ht="18" customHeight="1">
      <c r="B27" t="s" s="182">
        <f>'PRRAS'!C19</f>
        <v>172</v>
      </c>
      <c r="H27" s="176">
        <f>'PRRAS'!I19</f>
        <v>1</v>
      </c>
      <c r="I27" s="177">
        <f>'PRRAS'!J19</f>
        <v>111102</v>
      </c>
      <c r="J27" s="177">
        <f>'PRRAS'!K19</f>
        <v>71230</v>
      </c>
      <c r="M27" s="172">
        <v>5</v>
      </c>
      <c r="N27" t="s" s="114">
        <v>173</v>
      </c>
      <c r="O27" s="178">
        <v>18</v>
      </c>
      <c r="P27" s="174"/>
      <c r="Q27" s="174"/>
      <c r="R27" s="174"/>
      <c r="S27" s="174"/>
      <c r="T27" t="s" s="80">
        <v>174</v>
      </c>
      <c r="U27" t="s" s="80">
        <v>175</v>
      </c>
    </row>
    <row r="28" s="99" customFormat="1" ht="18" customHeight="1">
      <c r="B28" t="s" s="183">
        <f>'PRRAS'!C167</f>
        <v>176</v>
      </c>
      <c r="H28" s="184">
        <f>'PRRAS'!I167</f>
        <v>148</v>
      </c>
      <c r="I28" s="185">
        <f>'PRRAS'!J167</f>
        <v>112604</v>
      </c>
      <c r="J28" s="185">
        <f>'PRRAS'!K167</f>
        <v>81606</v>
      </c>
      <c r="M28" s="172">
        <v>6</v>
      </c>
      <c r="N28" t="s" s="114">
        <v>177</v>
      </c>
      <c r="O28" s="178">
        <v>18</v>
      </c>
      <c r="P28" s="174"/>
      <c r="Q28" s="174"/>
      <c r="R28" s="174"/>
      <c r="S28" s="174"/>
      <c r="T28" t="s" s="80">
        <v>178</v>
      </c>
      <c r="U28" t="s" s="80">
        <v>179</v>
      </c>
    </row>
    <row r="29" s="99" customFormat="1" ht="18" customHeight="1">
      <c r="B29" t="s" s="183">
        <f>'PRRAS'!C173</f>
        <v>180</v>
      </c>
      <c r="H29" s="184">
        <f>'PRRAS'!I173</f>
        <v>154</v>
      </c>
      <c r="I29" s="185">
        <f>'PRRAS'!J173</f>
        <v>9509</v>
      </c>
      <c r="J29" s="185">
        <f>'PRRAS'!K173</f>
        <v>0</v>
      </c>
      <c r="M29" s="172">
        <v>7</v>
      </c>
      <c r="N29" t="s" s="114">
        <v>181</v>
      </c>
      <c r="O29" s="178">
        <v>4</v>
      </c>
      <c r="P29" s="174"/>
      <c r="Q29" s="174"/>
      <c r="R29" s="174"/>
      <c r="S29" s="174"/>
      <c r="T29" t="s" s="80">
        <v>182</v>
      </c>
      <c r="U29" t="s" s="80">
        <v>183</v>
      </c>
    </row>
    <row r="30" s="99" customFormat="1" ht="18" customHeight="1">
      <c r="B30" t="s" s="186">
        <f>'PRRAS'!C174</f>
        <v>184</v>
      </c>
      <c r="H30" s="180">
        <f>'PRRAS'!I174</f>
        <v>155</v>
      </c>
      <c r="I30" s="181">
        <f>'PRRAS'!J174</f>
        <v>0</v>
      </c>
      <c r="J30" s="181">
        <f>'PRRAS'!K174</f>
        <v>5933</v>
      </c>
      <c r="M30" s="172">
        <v>8</v>
      </c>
      <c r="N30" t="s" s="114">
        <v>185</v>
      </c>
      <c r="O30" s="178">
        <v>8</v>
      </c>
      <c r="P30" s="174"/>
      <c r="Q30" s="174"/>
      <c r="R30" s="174"/>
      <c r="S30" s="174"/>
      <c r="T30" t="s" s="80">
        <v>186</v>
      </c>
      <c r="U30" t="s" s="80">
        <v>187</v>
      </c>
    </row>
    <row r="31" s="99" customFormat="1" ht="9" customHeight="1" hidden="1">
      <c r="B31" t="s" s="169">
        <v>188</v>
      </c>
      <c r="C31" s="170"/>
      <c r="D31" s="170"/>
      <c r="E31" s="170"/>
      <c r="F31" s="170"/>
      <c r="G31" s="170"/>
      <c r="H31" t="s" s="169">
        <v>35</v>
      </c>
      <c r="I31" t="s" s="171">
        <v>167</v>
      </c>
      <c r="J31" t="s" s="171">
        <v>168</v>
      </c>
      <c r="M31" s="172">
        <v>9</v>
      </c>
      <c r="N31" t="s" s="114">
        <v>189</v>
      </c>
      <c r="O31" s="178">
        <v>17</v>
      </c>
      <c r="P31" s="174"/>
      <c r="Q31" s="174"/>
      <c r="R31" s="174"/>
      <c r="S31" s="174"/>
      <c r="T31" t="s" s="80">
        <v>190</v>
      </c>
      <c r="U31" t="s" s="80">
        <v>191</v>
      </c>
    </row>
    <row r="32" s="99" customFormat="1" ht="18" customHeight="1" hidden="1">
      <c r="B32" s="187"/>
      <c r="C32" s="188"/>
      <c r="D32" s="188"/>
      <c r="E32" s="188"/>
      <c r="F32" s="188"/>
      <c r="G32" s="188"/>
      <c r="H32" s="189"/>
      <c r="I32" s="190"/>
      <c r="J32" s="190"/>
      <c r="M32" s="172">
        <v>10</v>
      </c>
      <c r="N32" t="s" s="114">
        <v>192</v>
      </c>
      <c r="O32" s="178">
        <v>12</v>
      </c>
      <c r="P32" s="174"/>
      <c r="Q32" s="174"/>
      <c r="R32" s="174"/>
      <c r="S32" s="174"/>
      <c r="T32" t="s" s="80">
        <v>193</v>
      </c>
      <c r="U32" t="s" s="80">
        <v>194</v>
      </c>
    </row>
    <row r="33" s="99" customFormat="1" ht="18" customHeight="1" hidden="1">
      <c r="B33" s="187"/>
      <c r="C33" s="188"/>
      <c r="D33" s="188"/>
      <c r="E33" s="188"/>
      <c r="F33" s="188"/>
      <c r="G33" s="188"/>
      <c r="H33" s="189"/>
      <c r="I33" s="190"/>
      <c r="J33" s="190"/>
      <c r="M33" s="172">
        <v>11</v>
      </c>
      <c r="N33" t="s" s="114">
        <v>195</v>
      </c>
      <c r="O33" s="178">
        <v>2</v>
      </c>
      <c r="P33" s="174"/>
      <c r="Q33" s="191">
        <v>1</v>
      </c>
      <c r="R33" t="s" s="114">
        <v>196</v>
      </c>
      <c r="S33" s="174"/>
      <c r="T33" t="s" s="80">
        <v>197</v>
      </c>
      <c r="U33" t="s" s="80">
        <v>198</v>
      </c>
    </row>
    <row r="34" s="99" customFormat="1" ht="23" customHeight="1">
      <c r="B34" t="s" s="169">
        <v>199</v>
      </c>
      <c r="C34" s="170"/>
      <c r="D34" s="170"/>
      <c r="E34" s="170"/>
      <c r="F34" s="170"/>
      <c r="G34" s="170"/>
      <c r="H34" t="s" s="169">
        <v>35</v>
      </c>
      <c r="I34" t="s" s="171">
        <v>200</v>
      </c>
      <c r="J34" t="s" s="171">
        <v>201</v>
      </c>
      <c r="M34" s="172">
        <v>12</v>
      </c>
      <c r="N34" t="s" s="114">
        <v>202</v>
      </c>
      <c r="O34" s="178">
        <v>5</v>
      </c>
      <c r="P34" s="174"/>
      <c r="Q34" s="191">
        <v>2</v>
      </c>
      <c r="R34" t="s" s="114">
        <v>203</v>
      </c>
      <c r="S34" s="174"/>
      <c r="T34" t="s" s="80">
        <v>204</v>
      </c>
      <c r="U34" t="s" s="80">
        <v>205</v>
      </c>
    </row>
    <row r="35" s="99" customFormat="1" ht="18" customHeight="1">
      <c r="B35" t="s" s="175">
        <f>'GPRIZNPF'!C33</f>
        <v>206</v>
      </c>
      <c r="H35" s="176">
        <f>'GPRIZNPF'!I33</f>
        <v>15</v>
      </c>
      <c r="I35" s="177">
        <f>'GPRIZNPF'!J33</f>
        <v>0</v>
      </c>
      <c r="J35" s="177">
        <f>'GPRIZNPF'!K33</f>
        <v>0</v>
      </c>
      <c r="M35" s="172">
        <v>13</v>
      </c>
      <c r="N35" t="s" s="114">
        <v>207</v>
      </c>
      <c r="O35" s="178">
        <v>14</v>
      </c>
      <c r="P35" s="174"/>
      <c r="Q35" s="191">
        <v>3</v>
      </c>
      <c r="R35" t="s" s="114">
        <v>208</v>
      </c>
      <c r="S35" s="174"/>
      <c r="T35" t="s" s="80">
        <v>209</v>
      </c>
      <c r="U35" t="s" s="80">
        <v>210</v>
      </c>
    </row>
    <row r="36" s="99" customFormat="1" ht="18" customHeight="1">
      <c r="B36" t="s" s="192">
        <f>'GPRIZNPF'!C47</f>
        <v>211</v>
      </c>
      <c r="H36" s="184">
        <f>'GPRIZNPF'!I47</f>
        <v>28</v>
      </c>
      <c r="I36" s="185">
        <f>'GPRIZNPF'!J47</f>
        <v>0</v>
      </c>
      <c r="J36" s="185">
        <f>'GPRIZNPF'!K47</f>
        <v>0</v>
      </c>
      <c r="M36" s="172">
        <v>15</v>
      </c>
      <c r="N36" t="s" s="114">
        <v>212</v>
      </c>
      <c r="O36" s="178">
        <v>20</v>
      </c>
      <c r="P36" s="174"/>
      <c r="Q36" s="191">
        <v>4</v>
      </c>
      <c r="R36" t="s" s="114">
        <v>213</v>
      </c>
      <c r="S36" s="174"/>
      <c r="T36" t="s" s="80">
        <v>214</v>
      </c>
      <c r="U36" t="s" s="80">
        <v>215</v>
      </c>
    </row>
    <row r="37" s="99" customFormat="1" ht="18" customHeight="1">
      <c r="B37" t="s" s="179">
        <f>'GPRIZNPF'!C48</f>
        <v>216</v>
      </c>
      <c r="H37" s="180">
        <f>'GPRIZNPF'!I48</f>
        <v>29</v>
      </c>
      <c r="I37" s="181">
        <f>'GPRIZNPF'!J48</f>
        <v>0</v>
      </c>
      <c r="J37" s="181">
        <f>'GPRIZNPF'!K48</f>
        <v>0</v>
      </c>
      <c r="M37" s="172">
        <v>16</v>
      </c>
      <c r="N37" t="s" s="114">
        <v>217</v>
      </c>
      <c r="O37" s="178">
        <v>14</v>
      </c>
      <c r="P37" s="174"/>
      <c r="Q37" s="191">
        <v>5</v>
      </c>
      <c r="R37" t="s" s="114">
        <v>218</v>
      </c>
      <c r="S37" s="174"/>
      <c r="T37" t="s" s="80">
        <v>219</v>
      </c>
      <c r="U37" t="s" s="80">
        <v>220</v>
      </c>
    </row>
    <row r="38" s="99" customFormat="1" ht="25" customHeight="1">
      <c r="B38" s="193"/>
      <c r="C38" s="194"/>
      <c r="D38" s="194"/>
      <c r="E38" s="194"/>
      <c r="F38" s="194"/>
      <c r="G38" s="194"/>
      <c r="H38" s="194"/>
      <c r="I38" s="195"/>
      <c r="J38" s="195"/>
      <c r="M38" s="172">
        <v>17</v>
      </c>
      <c r="N38" t="s" s="114">
        <v>221</v>
      </c>
      <c r="O38" s="178">
        <v>13</v>
      </c>
      <c r="P38" s="174"/>
      <c r="Q38" s="191">
        <v>6</v>
      </c>
      <c r="R38" t="s" s="114">
        <v>222</v>
      </c>
      <c r="S38" s="174"/>
      <c r="T38" t="s" s="80">
        <v>223</v>
      </c>
      <c r="U38" t="s" s="80">
        <v>224</v>
      </c>
    </row>
    <row r="39" s="99" customFormat="1" ht="15" customHeight="1">
      <c r="B39" t="s" s="166">
        <v>225</v>
      </c>
      <c r="C39" s="196"/>
      <c r="D39" t="s" s="126">
        <v>226</v>
      </c>
      <c r="E39" s="197"/>
      <c r="F39" s="198"/>
      <c r="G39" s="199"/>
      <c r="H39" t="s" s="200">
        <v>227</v>
      </c>
      <c r="I39" s="201"/>
      <c r="J39" s="201"/>
      <c r="M39" s="172">
        <v>18</v>
      </c>
      <c r="N39" t="s" s="114">
        <v>228</v>
      </c>
      <c r="O39" s="178">
        <v>7</v>
      </c>
      <c r="P39" s="174"/>
      <c r="Q39" s="191">
        <v>7</v>
      </c>
      <c r="R39" t="s" s="114">
        <v>229</v>
      </c>
      <c r="S39" s="174"/>
      <c r="T39" t="s" s="80">
        <v>230</v>
      </c>
      <c r="U39" t="s" s="80">
        <v>231</v>
      </c>
    </row>
    <row r="40" s="98" customFormat="1" ht="8" customHeight="1">
      <c r="B40" s="202"/>
      <c r="C40" s="202"/>
      <c r="D40" s="203"/>
      <c r="E40" s="203"/>
      <c r="F40" s="203"/>
      <c r="M40" s="172">
        <v>19</v>
      </c>
      <c r="N40" t="s" s="114">
        <v>232</v>
      </c>
      <c r="O40" s="178">
        <v>5</v>
      </c>
      <c r="P40" s="174"/>
      <c r="Q40" s="191">
        <v>8</v>
      </c>
      <c r="R40" t="s" s="114">
        <v>233</v>
      </c>
      <c r="S40" s="174"/>
      <c r="T40" t="s" s="80">
        <v>234</v>
      </c>
      <c r="U40" t="s" s="80">
        <v>235</v>
      </c>
    </row>
    <row r="41" s="99" customFormat="1" ht="15" customHeight="1">
      <c r="B41" t="s" s="166">
        <v>236</v>
      </c>
      <c r="C41" s="196"/>
      <c r="D41" t="s" s="204">
        <v>237</v>
      </c>
      <c r="E41" s="205"/>
      <c r="F41" s="206"/>
      <c r="G41" s="207"/>
      <c r="M41" s="172">
        <v>20</v>
      </c>
      <c r="N41" t="s" s="114">
        <v>238</v>
      </c>
      <c r="O41" s="178">
        <v>13</v>
      </c>
      <c r="P41" s="174"/>
      <c r="Q41" s="191">
        <v>9</v>
      </c>
      <c r="R41" t="s" s="114">
        <v>239</v>
      </c>
      <c r="S41" s="174"/>
      <c r="T41" t="s" s="80">
        <v>240</v>
      </c>
      <c r="U41" t="s" s="80">
        <v>241</v>
      </c>
    </row>
    <row r="42" s="99" customFormat="1" ht="8" customHeight="1">
      <c r="B42" s="208"/>
      <c r="C42" s="207"/>
      <c r="D42" s="209"/>
      <c r="E42" s="209"/>
      <c r="F42" s="210"/>
      <c r="G42" s="207"/>
      <c r="H42" s="211"/>
      <c r="I42" s="212"/>
      <c r="J42" s="212"/>
      <c r="M42" s="172">
        <v>21</v>
      </c>
      <c r="N42" t="s" s="114">
        <v>242</v>
      </c>
      <c r="O42" s="178">
        <v>14</v>
      </c>
      <c r="P42" s="174"/>
      <c r="Q42" s="191">
        <v>10</v>
      </c>
      <c r="R42" t="s" s="114">
        <v>243</v>
      </c>
      <c r="S42" s="174"/>
      <c r="T42" t="s" s="80">
        <v>244</v>
      </c>
      <c r="U42" t="s" s="80">
        <v>245</v>
      </c>
    </row>
    <row r="43" s="98" customFormat="1" ht="15" customHeight="1">
      <c r="B43" t="s" s="166">
        <v>246</v>
      </c>
      <c r="C43" s="196"/>
      <c r="D43" t="s" s="126">
        <v>247</v>
      </c>
      <c r="E43" s="197"/>
      <c r="F43" s="198"/>
      <c r="M43" s="172">
        <v>22</v>
      </c>
      <c r="N43" t="s" s="114">
        <v>248</v>
      </c>
      <c r="O43" s="178">
        <v>13</v>
      </c>
      <c r="P43" s="174"/>
      <c r="Q43" s="191">
        <v>11</v>
      </c>
      <c r="R43" t="s" s="114">
        <v>249</v>
      </c>
      <c r="S43" s="174"/>
      <c r="T43" t="s" s="80">
        <v>250</v>
      </c>
      <c r="U43" t="s" s="80">
        <v>251</v>
      </c>
    </row>
    <row r="44" s="98" customFormat="1" ht="8" customHeight="1">
      <c r="B44" s="202"/>
      <c r="C44" s="202"/>
      <c r="D44" s="203"/>
      <c r="E44" s="203"/>
      <c r="F44" s="203"/>
      <c r="M44" s="172">
        <v>23</v>
      </c>
      <c r="N44" t="s" s="114">
        <v>252</v>
      </c>
      <c r="O44" s="178">
        <v>14</v>
      </c>
      <c r="P44" s="174"/>
      <c r="Q44" s="191">
        <v>12</v>
      </c>
      <c r="R44" t="s" s="114">
        <v>253</v>
      </c>
      <c r="S44" s="174"/>
      <c r="T44" t="s" s="80">
        <v>254</v>
      </c>
      <c r="U44" t="s" s="80">
        <v>255</v>
      </c>
    </row>
    <row r="45" s="98" customFormat="1" ht="15" customHeight="1">
      <c r="B45" t="s" s="166">
        <v>256</v>
      </c>
      <c r="C45" s="196"/>
      <c r="D45" t="s" s="126">
        <v>76</v>
      </c>
      <c r="E45" s="213"/>
      <c r="F45" s="214"/>
      <c r="G45" s="215"/>
      <c r="M45" s="172">
        <v>24</v>
      </c>
      <c r="N45" t="s" s="114">
        <v>257</v>
      </c>
      <c r="O45" s="178">
        <v>7</v>
      </c>
      <c r="P45" s="174"/>
      <c r="Q45" s="191">
        <v>13</v>
      </c>
      <c r="R45" t="s" s="114">
        <v>258</v>
      </c>
      <c r="S45" s="174"/>
      <c r="T45" t="s" s="80">
        <v>259</v>
      </c>
      <c r="U45" t="s" s="80">
        <v>260</v>
      </c>
    </row>
    <row r="46" s="98" customFormat="1" ht="8" customHeight="1">
      <c r="B46" s="174"/>
      <c r="C46" s="174"/>
      <c r="D46" s="216"/>
      <c r="E46" s="216"/>
      <c r="F46" s="217"/>
      <c r="G46" s="215"/>
      <c r="M46" s="172">
        <v>25</v>
      </c>
      <c r="N46" t="s" s="114">
        <v>261</v>
      </c>
      <c r="O46" s="178">
        <v>19</v>
      </c>
      <c r="P46" s="174"/>
      <c r="Q46" s="191">
        <v>14</v>
      </c>
      <c r="R46" t="s" s="114">
        <v>262</v>
      </c>
      <c r="S46" s="174"/>
      <c r="T46" t="s" s="80">
        <v>263</v>
      </c>
      <c r="U46" t="s" s="80">
        <v>264</v>
      </c>
    </row>
    <row r="47" s="98" customFormat="1" ht="15" customHeight="1">
      <c r="B47" t="s" s="166">
        <v>265</v>
      </c>
      <c r="C47" s="196"/>
      <c r="D47" t="s" s="126">
        <v>76</v>
      </c>
      <c r="E47" s="128"/>
      <c r="F47" s="214"/>
      <c r="M47" s="172">
        <v>26</v>
      </c>
      <c r="N47" t="s" s="114">
        <v>266</v>
      </c>
      <c r="O47" s="178">
        <v>16</v>
      </c>
      <c r="P47" s="174"/>
      <c r="Q47" s="191">
        <v>15</v>
      </c>
      <c r="R47" t="s" s="114">
        <v>267</v>
      </c>
      <c r="S47" s="174"/>
      <c r="T47" t="s" s="80">
        <v>268</v>
      </c>
      <c r="U47" t="s" s="80">
        <v>269</v>
      </c>
    </row>
    <row r="48" s="98" customFormat="1" ht="8" customHeight="1">
      <c r="B48" s="218"/>
      <c r="C48" s="218"/>
      <c r="D48" s="203"/>
      <c r="E48" s="203"/>
      <c r="F48" s="217"/>
      <c r="M48" s="172">
        <v>27</v>
      </c>
      <c r="N48" t="s" s="114">
        <v>270</v>
      </c>
      <c r="O48" s="178">
        <v>17</v>
      </c>
      <c r="P48" s="174"/>
      <c r="Q48" s="191">
        <v>16</v>
      </c>
      <c r="R48" t="s" s="114">
        <v>271</v>
      </c>
      <c r="S48" s="174"/>
      <c r="T48" t="s" s="80">
        <v>272</v>
      </c>
      <c r="U48" t="s" s="80">
        <v>273</v>
      </c>
    </row>
    <row r="49" s="98" customFormat="1" ht="15" customHeight="1">
      <c r="B49" t="s" s="166">
        <v>274</v>
      </c>
      <c r="C49" s="219"/>
      <c r="D49" t="s" s="126">
        <v>79</v>
      </c>
      <c r="E49" s="197"/>
      <c r="F49" s="198"/>
      <c r="M49" s="172">
        <v>29</v>
      </c>
      <c r="N49" t="s" s="114">
        <v>275</v>
      </c>
      <c r="O49" s="178">
        <v>16</v>
      </c>
      <c r="P49" s="174"/>
      <c r="Q49" s="191">
        <v>17</v>
      </c>
      <c r="R49" t="s" s="114">
        <v>276</v>
      </c>
      <c r="S49" s="174"/>
      <c r="T49" t="s" s="80">
        <v>277</v>
      </c>
      <c r="U49" t="s" s="80">
        <v>278</v>
      </c>
    </row>
    <row r="50" s="99" customFormat="1" ht="42" customHeight="1">
      <c r="B50" s="208"/>
      <c r="C50" s="207"/>
      <c r="D50" s="194"/>
      <c r="E50" s="194"/>
      <c r="F50" s="194"/>
      <c r="G50" s="207"/>
      <c r="M50" s="172">
        <v>30</v>
      </c>
      <c r="N50" t="s" s="114">
        <v>279</v>
      </c>
      <c r="O50" s="178">
        <v>4</v>
      </c>
      <c r="P50" s="174"/>
      <c r="Q50" s="191">
        <v>18</v>
      </c>
      <c r="R50" t="s" s="114">
        <v>280</v>
      </c>
      <c r="S50" s="174"/>
      <c r="T50" t="s" s="80">
        <v>281</v>
      </c>
      <c r="U50" t="s" s="80">
        <v>282</v>
      </c>
    </row>
    <row r="51" s="99" customFormat="1" ht="15" customHeight="1">
      <c r="I51" t="s" s="220">
        <v>283</v>
      </c>
      <c r="J51" s="221"/>
      <c r="M51" s="172">
        <v>32</v>
      </c>
      <c r="N51" t="s" s="114">
        <v>284</v>
      </c>
      <c r="O51" s="178">
        <v>16</v>
      </c>
      <c r="P51" s="174"/>
      <c r="Q51" s="191">
        <v>19</v>
      </c>
      <c r="R51" t="s" s="114">
        <v>285</v>
      </c>
      <c r="S51" s="174"/>
      <c r="T51" t="s" s="80">
        <v>286</v>
      </c>
      <c r="U51" t="s" s="80">
        <v>287</v>
      </c>
    </row>
    <row r="52" s="99" customFormat="1" ht="15" customHeight="1">
      <c r="M52" s="172">
        <v>33</v>
      </c>
      <c r="N52" t="s" s="114">
        <v>288</v>
      </c>
      <c r="O52" s="178">
        <v>1</v>
      </c>
      <c r="P52" s="174"/>
      <c r="Q52" s="191">
        <v>20</v>
      </c>
      <c r="R52" t="s" s="114">
        <v>289</v>
      </c>
      <c r="S52" s="174"/>
      <c r="T52" t="s" s="80">
        <v>290</v>
      </c>
      <c r="U52" t="s" s="80">
        <v>291</v>
      </c>
    </row>
    <row r="53" s="99" customFormat="1" ht="15" customHeight="1">
      <c r="B53" t="s" s="222">
        <v>21</v>
      </c>
      <c r="C53" s="223"/>
      <c r="I53" t="s" s="220">
        <v>292</v>
      </c>
      <c r="J53" s="221"/>
      <c r="M53" s="172">
        <v>34</v>
      </c>
      <c r="N53" t="s" s="114">
        <v>293</v>
      </c>
      <c r="O53" s="178">
        <v>1</v>
      </c>
      <c r="P53" s="174"/>
      <c r="Q53" s="191">
        <v>21</v>
      </c>
      <c r="R53" t="s" s="114">
        <v>294</v>
      </c>
      <c r="S53" s="174"/>
      <c r="T53" t="s" s="80">
        <v>295</v>
      </c>
      <c r="U53" t="s" s="80">
        <v>296</v>
      </c>
    </row>
    <row r="54" s="99" customFormat="1" ht="12.5" customHeight="1">
      <c r="M54" s="172">
        <v>35</v>
      </c>
      <c r="N54" t="s" s="114">
        <v>297</v>
      </c>
      <c r="O54" s="178">
        <v>11</v>
      </c>
      <c r="P54" s="174"/>
      <c r="Q54" s="174"/>
      <c r="R54" s="174"/>
      <c r="S54" s="174"/>
      <c r="T54" t="s" s="80">
        <v>298</v>
      </c>
      <c r="U54" t="s" s="80">
        <v>299</v>
      </c>
    </row>
    <row r="55" s="99" customFormat="1" ht="12.5" customHeight="1" hidden="1">
      <c r="M55" s="172">
        <v>36</v>
      </c>
      <c r="N55" t="s" s="114">
        <v>300</v>
      </c>
      <c r="O55" s="178">
        <v>5</v>
      </c>
      <c r="P55" s="174"/>
      <c r="Q55" s="174"/>
      <c r="R55" s="174"/>
      <c r="S55" s="174"/>
      <c r="T55" t="s" s="80">
        <v>301</v>
      </c>
      <c r="U55" t="s" s="80">
        <v>302</v>
      </c>
    </row>
    <row r="56" s="99" customFormat="1" ht="12.5" customHeight="1" hidden="1">
      <c r="M56" s="172">
        <v>37</v>
      </c>
      <c r="N56" t="s" s="114">
        <v>303</v>
      </c>
      <c r="O56" s="178">
        <v>9</v>
      </c>
      <c r="P56" s="174"/>
      <c r="Q56" s="174"/>
      <c r="R56" s="174"/>
      <c r="S56" s="174"/>
      <c r="T56" t="s" s="80">
        <v>304</v>
      </c>
      <c r="U56" t="s" s="80">
        <v>305</v>
      </c>
    </row>
    <row r="57" s="99" customFormat="1" ht="12.5" customHeight="1" hidden="1">
      <c r="M57" s="172">
        <v>38</v>
      </c>
      <c r="N57" t="s" s="114">
        <v>306</v>
      </c>
      <c r="O57" s="178">
        <v>8</v>
      </c>
      <c r="P57" s="174"/>
      <c r="Q57" s="174"/>
      <c r="R57" s="174"/>
      <c r="S57" s="174"/>
      <c r="T57" t="s" s="80">
        <v>307</v>
      </c>
      <c r="U57" t="s" s="80">
        <v>308</v>
      </c>
    </row>
    <row r="58" s="99" customFormat="1" ht="12.5" customHeight="1" hidden="1">
      <c r="M58" s="172">
        <v>39</v>
      </c>
      <c r="N58" t="s" s="114">
        <v>309</v>
      </c>
      <c r="O58" s="178">
        <v>12</v>
      </c>
      <c r="P58" s="174"/>
      <c r="Q58" s="174"/>
      <c r="R58" s="174"/>
      <c r="S58" s="174"/>
      <c r="T58" t="s" s="80">
        <v>310</v>
      </c>
      <c r="U58" t="s" s="80">
        <v>311</v>
      </c>
    </row>
    <row r="59" s="99" customFormat="1" ht="12.5" customHeight="1" hidden="1">
      <c r="M59" s="172">
        <v>40</v>
      </c>
      <c r="N59" t="s" s="114">
        <v>312</v>
      </c>
      <c r="O59" s="178">
        <v>18</v>
      </c>
      <c r="P59" s="174"/>
      <c r="Q59" s="174"/>
      <c r="R59" s="174"/>
      <c r="S59" s="174"/>
      <c r="T59" t="s" s="80">
        <v>313</v>
      </c>
      <c r="U59" t="s" s="80">
        <v>314</v>
      </c>
    </row>
    <row r="60" s="99" customFormat="1" ht="12.5" customHeight="1" hidden="1">
      <c r="M60" s="172">
        <v>41</v>
      </c>
      <c r="N60" t="s" s="114">
        <v>315</v>
      </c>
      <c r="O60" s="178">
        <v>2</v>
      </c>
      <c r="P60" s="174"/>
      <c r="Q60" s="174"/>
      <c r="R60" s="174"/>
      <c r="S60" s="174"/>
      <c r="T60" t="s" s="80">
        <v>316</v>
      </c>
      <c r="U60" t="s" s="80">
        <v>317</v>
      </c>
    </row>
    <row r="61" s="99" customFormat="1" ht="12.5" customHeight="1" hidden="1">
      <c r="M61" s="172">
        <v>42</v>
      </c>
      <c r="N61" t="s" s="114">
        <v>318</v>
      </c>
      <c r="O61" s="178">
        <v>18</v>
      </c>
      <c r="P61" s="174"/>
      <c r="Q61" s="174"/>
      <c r="R61" s="174"/>
      <c r="S61" s="174"/>
      <c r="T61" t="s" s="80">
        <v>319</v>
      </c>
      <c r="U61" t="s" s="80">
        <v>320</v>
      </c>
    </row>
    <row r="62" s="99" customFormat="1" ht="12.5" customHeight="1" hidden="1">
      <c r="M62" s="172">
        <v>43</v>
      </c>
      <c r="N62" t="s" s="114">
        <v>321</v>
      </c>
      <c r="O62" s="178">
        <v>18</v>
      </c>
      <c r="P62" s="174"/>
      <c r="Q62" s="174"/>
      <c r="R62" s="174"/>
      <c r="S62" s="174"/>
      <c r="T62" t="s" s="80">
        <v>322</v>
      </c>
      <c r="U62" t="s" s="80">
        <v>323</v>
      </c>
    </row>
    <row r="63" s="99" customFormat="1" ht="12.5" customHeight="1" hidden="1">
      <c r="M63" s="172">
        <v>44</v>
      </c>
      <c r="N63" t="s" s="114">
        <v>324</v>
      </c>
      <c r="O63" s="178">
        <v>16</v>
      </c>
      <c r="P63" s="174"/>
      <c r="Q63" s="174"/>
      <c r="R63" s="174"/>
      <c r="S63" s="174"/>
      <c r="T63" t="s" s="80">
        <v>325</v>
      </c>
      <c r="U63" t="s" s="80">
        <v>326</v>
      </c>
    </row>
    <row r="64" s="99" customFormat="1" ht="12.5" customHeight="1" hidden="1">
      <c r="M64" s="172">
        <v>46</v>
      </c>
      <c r="N64" t="s" s="114">
        <v>327</v>
      </c>
      <c r="O64" s="178">
        <v>12</v>
      </c>
      <c r="P64" s="174"/>
      <c r="Q64" s="174"/>
      <c r="R64" s="174"/>
      <c r="S64" s="174"/>
      <c r="T64" t="s" s="80">
        <v>328</v>
      </c>
      <c r="U64" t="s" s="80">
        <v>329</v>
      </c>
    </row>
    <row r="65" s="99" customFormat="1" ht="12.5" customHeight="1" hidden="1">
      <c r="M65" s="172">
        <v>47</v>
      </c>
      <c r="N65" t="s" s="114">
        <v>330</v>
      </c>
      <c r="O65" s="178">
        <v>18</v>
      </c>
      <c r="P65" s="174"/>
      <c r="Q65" s="174"/>
      <c r="R65" s="174"/>
      <c r="S65" s="174"/>
      <c r="T65" t="s" s="80">
        <v>331</v>
      </c>
      <c r="U65" t="s" s="80">
        <v>332</v>
      </c>
    </row>
    <row r="66" s="99" customFormat="1" ht="12.5" customHeight="1" hidden="1">
      <c r="M66" s="172">
        <v>48</v>
      </c>
      <c r="N66" t="s" s="114">
        <v>333</v>
      </c>
      <c r="O66" s="178">
        <v>5</v>
      </c>
      <c r="P66" s="174"/>
      <c r="Q66" s="174"/>
      <c r="R66" s="174"/>
      <c r="S66" s="174"/>
      <c r="T66" t="s" s="80">
        <v>334</v>
      </c>
      <c r="U66" t="s" s="80">
        <v>335</v>
      </c>
    </row>
    <row r="67" s="99" customFormat="1" ht="12.5" customHeight="1" hidden="1">
      <c r="M67" s="172">
        <v>49</v>
      </c>
      <c r="N67" t="s" s="114">
        <v>336</v>
      </c>
      <c r="O67" s="178">
        <v>4</v>
      </c>
      <c r="P67" s="174"/>
      <c r="Q67" s="174"/>
      <c r="R67" s="174"/>
      <c r="S67" s="174"/>
      <c r="T67" t="s" s="80">
        <v>337</v>
      </c>
      <c r="U67" t="s" s="80">
        <v>338</v>
      </c>
    </row>
    <row r="68" s="99" customFormat="1" ht="12.5" customHeight="1" hidden="1">
      <c r="M68" s="172">
        <v>50</v>
      </c>
      <c r="N68" t="s" s="114">
        <v>339</v>
      </c>
      <c r="O68" s="178">
        <v>17</v>
      </c>
      <c r="P68" s="174"/>
      <c r="Q68" s="174"/>
      <c r="R68" s="174"/>
      <c r="S68" s="174"/>
      <c r="T68" t="s" s="80">
        <v>340</v>
      </c>
      <c r="U68" t="s" s="80">
        <v>341</v>
      </c>
    </row>
    <row r="69" s="99" customFormat="1" ht="12.5" customHeight="1" hidden="1">
      <c r="M69" s="172">
        <v>51</v>
      </c>
      <c r="N69" t="s" s="114">
        <v>342</v>
      </c>
      <c r="O69" s="178">
        <v>15</v>
      </c>
      <c r="P69" s="174"/>
      <c r="Q69" s="174"/>
      <c r="R69" s="174"/>
      <c r="S69" s="174"/>
      <c r="T69" t="s" s="80">
        <v>343</v>
      </c>
      <c r="U69" t="s" s="80">
        <v>344</v>
      </c>
    </row>
    <row r="70" s="99" customFormat="1" ht="12.5" customHeight="1" hidden="1">
      <c r="M70" s="172">
        <v>52</v>
      </c>
      <c r="N70" t="s" s="114">
        <v>345</v>
      </c>
      <c r="O70" s="178">
        <v>8</v>
      </c>
      <c r="P70" s="174"/>
      <c r="Q70" s="174"/>
      <c r="R70" s="174"/>
      <c r="S70" s="174"/>
      <c r="T70" t="s" s="80">
        <v>346</v>
      </c>
      <c r="U70" t="s" s="80">
        <v>347</v>
      </c>
    </row>
    <row r="71" s="99" customFormat="1" ht="12.5" customHeight="1" hidden="1">
      <c r="M71" s="172">
        <v>53</v>
      </c>
      <c r="N71" t="s" s="114">
        <v>348</v>
      </c>
      <c r="O71" s="178">
        <v>8</v>
      </c>
      <c r="P71" s="174"/>
      <c r="Q71" s="174"/>
      <c r="R71" s="174"/>
      <c r="S71" s="174"/>
      <c r="T71" t="s" s="80">
        <v>349</v>
      </c>
      <c r="U71" t="s" s="80">
        <v>350</v>
      </c>
    </row>
    <row r="72" s="99" customFormat="1" ht="12.5" customHeight="1" hidden="1">
      <c r="M72" s="172">
        <v>54</v>
      </c>
      <c r="N72" t="s" s="114">
        <v>351</v>
      </c>
      <c r="O72" s="178">
        <v>10</v>
      </c>
      <c r="P72" s="174"/>
      <c r="Q72" s="174"/>
      <c r="R72" s="174"/>
      <c r="S72" s="174"/>
      <c r="T72" t="s" s="80">
        <v>352</v>
      </c>
      <c r="U72" t="s" s="80">
        <v>353</v>
      </c>
    </row>
    <row r="73" s="99" customFormat="1" ht="12.5" customHeight="1" hidden="1">
      <c r="M73" s="172">
        <v>55</v>
      </c>
      <c r="N73" t="s" s="114">
        <v>354</v>
      </c>
      <c r="O73" s="178">
        <v>8</v>
      </c>
      <c r="P73" s="174"/>
      <c r="Q73" s="174"/>
      <c r="R73" s="174"/>
      <c r="S73" s="174"/>
      <c r="T73" t="s" s="80">
        <v>355</v>
      </c>
      <c r="U73" t="s" s="80">
        <v>356</v>
      </c>
    </row>
    <row r="74" s="99" customFormat="1" ht="12.5" customHeight="1" hidden="1">
      <c r="M74" s="172">
        <v>56</v>
      </c>
      <c r="N74" t="s" s="114">
        <v>357</v>
      </c>
      <c r="O74" s="178">
        <v>10</v>
      </c>
      <c r="P74" s="174"/>
      <c r="Q74" s="174"/>
      <c r="R74" s="174"/>
      <c r="S74" s="174"/>
      <c r="T74" t="s" s="80">
        <v>358</v>
      </c>
      <c r="U74" t="s" s="80">
        <v>359</v>
      </c>
    </row>
    <row r="75" s="99" customFormat="1" ht="12.5" customHeight="1" hidden="1">
      <c r="M75" s="172">
        <v>57</v>
      </c>
      <c r="N75" t="s" s="114">
        <v>360</v>
      </c>
      <c r="O75" s="178">
        <v>10</v>
      </c>
      <c r="P75" s="174"/>
      <c r="Q75" s="174"/>
      <c r="R75" s="174"/>
      <c r="S75" s="174"/>
      <c r="T75" t="s" s="80">
        <v>361</v>
      </c>
      <c r="U75" t="s" s="80">
        <v>362</v>
      </c>
    </row>
    <row r="76" s="99" customFormat="1" ht="12.5" customHeight="1" hidden="1">
      <c r="M76" s="172">
        <v>58</v>
      </c>
      <c r="N76" t="s" s="114">
        <v>363</v>
      </c>
      <c r="O76" s="178">
        <v>11</v>
      </c>
      <c r="P76" s="174"/>
      <c r="Q76" s="174"/>
      <c r="R76" s="174"/>
      <c r="S76" s="174"/>
      <c r="T76" t="s" s="80">
        <v>364</v>
      </c>
      <c r="U76" t="s" s="80">
        <v>365</v>
      </c>
    </row>
    <row r="77" s="99" customFormat="1" ht="12.5" customHeight="1" hidden="1">
      <c r="M77" s="172">
        <v>60</v>
      </c>
      <c r="N77" t="s" s="114">
        <v>366</v>
      </c>
      <c r="O77" s="178">
        <v>20</v>
      </c>
      <c r="P77" s="174"/>
      <c r="Q77" s="174"/>
      <c r="R77" s="174"/>
      <c r="S77" s="174"/>
      <c r="T77" t="s" s="80">
        <v>367</v>
      </c>
      <c r="U77" t="s" s="80">
        <v>368</v>
      </c>
    </row>
    <row r="78" s="99" customFormat="1" ht="12.5" customHeight="1" hidden="1">
      <c r="M78" s="172">
        <v>61</v>
      </c>
      <c r="N78" t="s" s="114">
        <v>369</v>
      </c>
      <c r="O78" s="178">
        <v>8</v>
      </c>
      <c r="P78" s="174"/>
      <c r="Q78" s="174"/>
      <c r="R78" s="174"/>
      <c r="S78" s="174"/>
      <c r="T78" t="s" s="80">
        <v>370</v>
      </c>
      <c r="U78" t="s" s="80">
        <v>371</v>
      </c>
    </row>
    <row r="79" s="99" customFormat="1" ht="12.5" customHeight="1" hidden="1">
      <c r="M79" s="172">
        <v>63</v>
      </c>
      <c r="N79" t="s" s="114">
        <v>372</v>
      </c>
      <c r="O79" s="178">
        <v>7</v>
      </c>
      <c r="P79" s="174"/>
      <c r="Q79" s="174"/>
      <c r="R79" s="174"/>
      <c r="S79" s="174"/>
      <c r="T79" t="s" s="80">
        <v>373</v>
      </c>
      <c r="U79" t="s" s="80">
        <v>374</v>
      </c>
    </row>
    <row r="80" s="99" customFormat="1" ht="12.5" customHeight="1" hidden="1">
      <c r="M80" s="172">
        <v>64</v>
      </c>
      <c r="N80" t="s" s="114">
        <v>375</v>
      </c>
      <c r="O80" s="178">
        <v>14</v>
      </c>
      <c r="P80" s="174"/>
      <c r="Q80" s="174"/>
      <c r="R80" s="174"/>
      <c r="S80" s="174"/>
      <c r="T80" t="s" s="80">
        <v>376</v>
      </c>
      <c r="U80" t="s" s="80">
        <v>377</v>
      </c>
    </row>
    <row r="81" s="99" customFormat="1" ht="12.5" customHeight="1" hidden="1">
      <c r="M81" s="172">
        <v>65</v>
      </c>
      <c r="N81" t="s" s="114">
        <v>378</v>
      </c>
      <c r="O81" s="178">
        <v>14</v>
      </c>
      <c r="P81" s="174"/>
      <c r="Q81" s="174"/>
      <c r="R81" s="174"/>
      <c r="S81" s="174"/>
      <c r="T81" t="s" s="80">
        <v>379</v>
      </c>
      <c r="U81" t="s" s="80">
        <v>380</v>
      </c>
    </row>
    <row r="82" s="99" customFormat="1" ht="12.5" customHeight="1" hidden="1">
      <c r="M82" s="172">
        <v>66</v>
      </c>
      <c r="N82" t="s" s="114">
        <v>381</v>
      </c>
      <c r="O82" s="178">
        <v>14</v>
      </c>
      <c r="P82" s="174"/>
      <c r="Q82" s="174"/>
      <c r="R82" s="174"/>
      <c r="S82" s="174"/>
      <c r="T82" t="s" s="80">
        <v>382</v>
      </c>
      <c r="U82" t="s" s="80">
        <v>383</v>
      </c>
    </row>
    <row r="83" s="99" customFormat="1" ht="12.5" customHeight="1" hidden="1">
      <c r="M83" s="172">
        <v>67</v>
      </c>
      <c r="N83" t="s" s="114">
        <v>384</v>
      </c>
      <c r="O83" s="178">
        <v>7</v>
      </c>
      <c r="P83" s="174"/>
      <c r="Q83" s="174"/>
      <c r="R83" s="174"/>
      <c r="S83" s="174"/>
      <c r="T83" t="s" s="80">
        <v>385</v>
      </c>
      <c r="U83" t="s" s="80">
        <v>386</v>
      </c>
    </row>
    <row r="84" s="99" customFormat="1" ht="12.5" customHeight="1" hidden="1">
      <c r="M84" s="172">
        <v>68</v>
      </c>
      <c r="N84" t="s" s="114">
        <v>387</v>
      </c>
      <c r="O84" s="178">
        <v>12</v>
      </c>
      <c r="P84" s="174"/>
      <c r="Q84" s="174"/>
      <c r="R84" s="174"/>
      <c r="S84" s="174"/>
      <c r="T84" t="s" s="80">
        <v>388</v>
      </c>
      <c r="U84" t="s" s="80">
        <v>389</v>
      </c>
    </row>
    <row r="85" s="99" customFormat="1" ht="12.5" customHeight="1" hidden="1">
      <c r="M85" s="172">
        <v>69</v>
      </c>
      <c r="N85" t="s" s="114">
        <v>390</v>
      </c>
      <c r="O85" s="178">
        <v>8</v>
      </c>
      <c r="P85" s="174"/>
      <c r="Q85" s="174"/>
      <c r="R85" s="174"/>
      <c r="S85" s="174"/>
      <c r="T85" t="s" s="80">
        <v>391</v>
      </c>
      <c r="U85" t="s" s="80">
        <v>392</v>
      </c>
    </row>
    <row r="86" s="99" customFormat="1" ht="12.5" customHeight="1" hidden="1">
      <c r="M86" s="172">
        <v>70</v>
      </c>
      <c r="N86" t="s" s="114">
        <v>393</v>
      </c>
      <c r="O86" s="178">
        <v>2</v>
      </c>
      <c r="P86" s="174"/>
      <c r="Q86" s="174"/>
      <c r="R86" s="174"/>
      <c r="S86" s="174"/>
      <c r="T86" t="s" s="80">
        <v>394</v>
      </c>
      <c r="U86" t="s" s="80">
        <v>395</v>
      </c>
    </row>
    <row r="87" s="99" customFormat="1" ht="12.5" customHeight="1" hidden="1">
      <c r="M87" s="172">
        <v>71</v>
      </c>
      <c r="N87" t="s" s="114">
        <v>396</v>
      </c>
      <c r="O87" s="178">
        <v>7</v>
      </c>
      <c r="P87" s="174"/>
      <c r="Q87" s="174"/>
      <c r="R87" s="174"/>
      <c r="S87" s="174"/>
      <c r="T87" t="s" s="80">
        <v>397</v>
      </c>
      <c r="U87" t="s" s="80">
        <v>398</v>
      </c>
    </row>
    <row r="88" s="99" customFormat="1" ht="12.5" customHeight="1" hidden="1">
      <c r="M88" s="172">
        <v>72</v>
      </c>
      <c r="N88" t="s" s="114">
        <v>399</v>
      </c>
      <c r="O88" s="178">
        <v>17</v>
      </c>
      <c r="P88" s="174"/>
      <c r="Q88" s="174"/>
      <c r="R88" s="174"/>
      <c r="S88" s="174"/>
      <c r="T88" t="s" s="80">
        <v>400</v>
      </c>
      <c r="U88" t="s" s="80">
        <v>401</v>
      </c>
    </row>
    <row r="89" s="99" customFormat="1" ht="12.5" customHeight="1" hidden="1">
      <c r="M89" s="172">
        <v>74</v>
      </c>
      <c r="N89" t="s" s="114">
        <v>402</v>
      </c>
      <c r="O89" s="178">
        <v>8</v>
      </c>
      <c r="P89" s="174"/>
      <c r="Q89" s="174"/>
      <c r="R89" s="174"/>
      <c r="S89" s="174"/>
      <c r="T89" t="s" s="80">
        <v>403</v>
      </c>
      <c r="U89" t="s" s="80">
        <v>404</v>
      </c>
    </row>
    <row r="90" s="99" customFormat="1" ht="12.5" customHeight="1" hidden="1">
      <c r="M90" s="172">
        <v>75</v>
      </c>
      <c r="N90" t="s" s="114">
        <v>405</v>
      </c>
      <c r="O90" s="178">
        <v>20</v>
      </c>
      <c r="P90" s="174"/>
      <c r="Q90" s="174"/>
      <c r="R90" s="174"/>
      <c r="S90" s="174"/>
      <c r="T90" t="s" s="80">
        <v>406</v>
      </c>
      <c r="U90" t="s" s="80">
        <v>407</v>
      </c>
    </row>
    <row r="91" s="99" customFormat="1" ht="12.5" customHeight="1" hidden="1">
      <c r="M91" s="172">
        <v>77</v>
      </c>
      <c r="N91" t="s" s="114">
        <v>408</v>
      </c>
      <c r="O91" s="178">
        <v>17</v>
      </c>
      <c r="P91" s="174"/>
      <c r="Q91" s="174"/>
      <c r="R91" s="174"/>
      <c r="S91" s="174"/>
      <c r="T91" t="s" s="80">
        <v>409</v>
      </c>
      <c r="U91" t="s" s="80">
        <v>410</v>
      </c>
    </row>
    <row r="92" s="99" customFormat="1" ht="12.5" customHeight="1" hidden="1">
      <c r="M92" s="172">
        <v>78</v>
      </c>
      <c r="N92" t="s" s="114">
        <v>411</v>
      </c>
      <c r="O92" s="178">
        <v>20</v>
      </c>
      <c r="P92" s="174"/>
      <c r="Q92" s="174"/>
      <c r="R92" s="174"/>
      <c r="S92" s="174"/>
      <c r="T92" t="s" s="80">
        <v>412</v>
      </c>
      <c r="U92" t="s" s="80">
        <v>413</v>
      </c>
    </row>
    <row r="93" s="99" customFormat="1" ht="12.5" customHeight="1" hidden="1">
      <c r="M93" s="172">
        <v>79</v>
      </c>
      <c r="N93" t="s" s="114">
        <v>414</v>
      </c>
      <c r="O93" s="178">
        <v>2</v>
      </c>
      <c r="P93" s="174"/>
      <c r="Q93" s="174"/>
      <c r="R93" s="174"/>
      <c r="S93" s="174"/>
      <c r="T93" t="s" s="80">
        <v>415</v>
      </c>
      <c r="U93" t="s" s="80">
        <v>416</v>
      </c>
    </row>
    <row r="94" s="99" customFormat="1" ht="12.5" customHeight="1" hidden="1">
      <c r="M94" s="172">
        <v>80</v>
      </c>
      <c r="N94" t="s" s="114">
        <v>417</v>
      </c>
      <c r="O94" s="178">
        <v>5</v>
      </c>
      <c r="P94" s="174"/>
      <c r="Q94" s="174"/>
      <c r="R94" s="174"/>
      <c r="S94" s="174"/>
      <c r="T94" t="s" s="80">
        <v>418</v>
      </c>
      <c r="U94" t="s" s="80">
        <v>419</v>
      </c>
    </row>
    <row r="95" s="99" customFormat="1" ht="12.5" customHeight="1" hidden="1">
      <c r="M95" s="172">
        <v>81</v>
      </c>
      <c r="N95" t="s" s="114">
        <v>420</v>
      </c>
      <c r="O95" s="178">
        <v>12</v>
      </c>
      <c r="P95" s="174"/>
      <c r="Q95" s="174"/>
      <c r="R95" s="174"/>
      <c r="S95" s="174"/>
      <c r="T95" t="s" s="80">
        <v>421</v>
      </c>
      <c r="U95" t="s" s="80">
        <v>422</v>
      </c>
    </row>
    <row r="96" s="99" customFormat="1" ht="12.5" customHeight="1" hidden="1">
      <c r="M96" s="172">
        <v>82</v>
      </c>
      <c r="N96" t="s" s="114">
        <v>423</v>
      </c>
      <c r="O96" s="178">
        <v>20</v>
      </c>
      <c r="P96" s="174"/>
      <c r="Q96" s="174"/>
      <c r="R96" s="174"/>
      <c r="S96" s="174"/>
      <c r="T96" t="s" s="80">
        <v>424</v>
      </c>
      <c r="U96" t="s" s="80">
        <v>425</v>
      </c>
    </row>
    <row r="97" s="99" customFormat="1" ht="12.5" customHeight="1" hidden="1">
      <c r="M97" s="172">
        <v>83</v>
      </c>
      <c r="N97" t="s" s="114">
        <v>426</v>
      </c>
      <c r="O97" s="178">
        <v>3</v>
      </c>
      <c r="P97" s="174"/>
      <c r="Q97" s="174"/>
      <c r="R97" s="174"/>
      <c r="S97" s="174"/>
      <c r="T97" t="s" s="80">
        <v>427</v>
      </c>
      <c r="U97" t="s" s="80">
        <v>428</v>
      </c>
    </row>
    <row r="98" s="99" customFormat="1" ht="12.5" customHeight="1" hidden="1">
      <c r="M98" s="172">
        <v>84</v>
      </c>
      <c r="N98" t="s" s="114">
        <v>429</v>
      </c>
      <c r="O98" s="178">
        <v>9</v>
      </c>
      <c r="P98" s="174"/>
      <c r="Q98" s="174"/>
      <c r="R98" s="174"/>
      <c r="S98" s="174"/>
      <c r="T98" t="s" s="80">
        <v>430</v>
      </c>
      <c r="U98" t="s" s="80">
        <v>431</v>
      </c>
    </row>
    <row r="99" s="99" customFormat="1" ht="12.5" customHeight="1" hidden="1">
      <c r="M99" s="172">
        <v>85</v>
      </c>
      <c r="N99" t="s" s="114">
        <v>432</v>
      </c>
      <c r="O99" s="178">
        <v>5</v>
      </c>
      <c r="P99" s="174"/>
      <c r="Q99" s="174"/>
      <c r="R99" s="174"/>
      <c r="S99" s="174"/>
      <c r="T99" t="s" s="80">
        <v>433</v>
      </c>
      <c r="U99" t="s" s="80">
        <v>434</v>
      </c>
    </row>
    <row r="100" s="99" customFormat="1" ht="12.5" customHeight="1" hidden="1">
      <c r="M100" s="172">
        <v>86</v>
      </c>
      <c r="N100" t="s" s="114">
        <v>435</v>
      </c>
      <c r="O100" s="178">
        <v>14</v>
      </c>
      <c r="P100" s="174"/>
      <c r="Q100" s="174"/>
      <c r="R100" s="174"/>
      <c r="S100" s="174"/>
      <c r="T100" t="s" s="80">
        <v>436</v>
      </c>
      <c r="U100" t="s" s="80">
        <v>437</v>
      </c>
    </row>
    <row r="101" s="99" customFormat="1" ht="12.5" customHeight="1" hidden="1">
      <c r="M101" s="172">
        <v>87</v>
      </c>
      <c r="N101" t="s" s="114">
        <v>438</v>
      </c>
      <c r="O101" s="178">
        <v>17</v>
      </c>
      <c r="P101" s="174"/>
      <c r="Q101" s="174"/>
      <c r="R101" s="174"/>
      <c r="S101" s="174"/>
      <c r="T101" t="s" s="80">
        <v>439</v>
      </c>
      <c r="U101" t="s" s="80">
        <v>440</v>
      </c>
    </row>
    <row r="102" s="99" customFormat="1" ht="12.5" customHeight="1" hidden="1">
      <c r="M102" s="172">
        <v>88</v>
      </c>
      <c r="N102" t="s" s="114">
        <v>441</v>
      </c>
      <c r="O102" s="178">
        <v>17</v>
      </c>
      <c r="P102" s="174"/>
      <c r="Q102" s="174"/>
      <c r="R102" s="174"/>
      <c r="S102" s="174"/>
      <c r="T102" t="s" s="80">
        <v>442</v>
      </c>
      <c r="U102" t="s" s="80">
        <v>443</v>
      </c>
    </row>
    <row r="103" s="99" customFormat="1" ht="12.5" customHeight="1" hidden="1">
      <c r="M103" s="172">
        <v>89</v>
      </c>
      <c r="N103" t="s" s="114">
        <v>444</v>
      </c>
      <c r="O103" s="178">
        <v>20</v>
      </c>
      <c r="P103" s="174"/>
      <c r="Q103" s="174"/>
      <c r="R103" s="174"/>
      <c r="S103" s="174"/>
      <c r="T103" t="s" s="80">
        <v>445</v>
      </c>
      <c r="U103" t="s" s="80">
        <v>446</v>
      </c>
    </row>
    <row r="104" s="99" customFormat="1" ht="12.5" customHeight="1" hidden="1">
      <c r="M104" s="172">
        <v>90</v>
      </c>
      <c r="N104" t="s" s="114">
        <v>447</v>
      </c>
      <c r="O104" s="178">
        <v>4</v>
      </c>
      <c r="P104" s="174"/>
      <c r="Q104" s="174"/>
      <c r="R104" s="174"/>
      <c r="S104" s="174"/>
      <c r="T104" t="s" s="80">
        <v>448</v>
      </c>
      <c r="U104" t="s" s="80">
        <v>449</v>
      </c>
    </row>
    <row r="105" s="99" customFormat="1" ht="12.5" customHeight="1" hidden="1">
      <c r="M105" s="172">
        <v>91</v>
      </c>
      <c r="N105" t="s" s="114">
        <v>450</v>
      </c>
      <c r="O105" s="178">
        <v>14</v>
      </c>
      <c r="P105" s="174"/>
      <c r="Q105" s="174"/>
      <c r="R105" s="174"/>
      <c r="S105" s="174"/>
      <c r="T105" t="s" s="80">
        <v>451</v>
      </c>
      <c r="U105" t="s" s="80">
        <v>452</v>
      </c>
    </row>
    <row r="106" s="99" customFormat="1" ht="12.5" customHeight="1" hidden="1">
      <c r="M106" s="172">
        <v>92</v>
      </c>
      <c r="N106" t="s" s="114">
        <v>453</v>
      </c>
      <c r="O106" s="178">
        <v>16</v>
      </c>
      <c r="P106" s="174"/>
      <c r="Q106" s="174"/>
      <c r="R106" s="174"/>
      <c r="S106" s="174"/>
      <c r="T106" t="s" s="80">
        <v>454</v>
      </c>
      <c r="U106" t="s" s="80">
        <v>455</v>
      </c>
    </row>
    <row r="107" s="99" customFormat="1" ht="12.5" customHeight="1" hidden="1">
      <c r="M107" s="172">
        <v>94</v>
      </c>
      <c r="N107" t="s" s="114">
        <v>456</v>
      </c>
      <c r="O107" s="178">
        <v>14</v>
      </c>
      <c r="P107" s="174"/>
      <c r="Q107" s="174"/>
      <c r="R107" s="174"/>
      <c r="S107" s="174"/>
      <c r="T107" t="s" s="80">
        <v>457</v>
      </c>
      <c r="U107" t="s" s="80">
        <v>458</v>
      </c>
    </row>
    <row r="108" s="99" customFormat="1" ht="12.5" customHeight="1" hidden="1">
      <c r="M108" s="172">
        <v>95</v>
      </c>
      <c r="N108" t="s" s="114">
        <v>459</v>
      </c>
      <c r="O108" s="178">
        <v>15</v>
      </c>
      <c r="P108" s="174"/>
      <c r="Q108" s="174"/>
      <c r="R108" s="174"/>
      <c r="S108" s="174"/>
      <c r="T108" t="s" s="80">
        <v>460</v>
      </c>
      <c r="U108" t="s" s="80">
        <v>461</v>
      </c>
    </row>
    <row r="109" s="99" customFormat="1" ht="12.5" customHeight="1" hidden="1">
      <c r="M109" s="172">
        <v>96</v>
      </c>
      <c r="N109" t="s" s="114">
        <v>462</v>
      </c>
      <c r="O109" s="178">
        <v>6</v>
      </c>
      <c r="P109" s="174"/>
      <c r="Q109" s="174"/>
      <c r="R109" s="174"/>
      <c r="S109" s="174"/>
      <c r="T109" t="s" s="80">
        <v>463</v>
      </c>
      <c r="U109" t="s" s="80">
        <v>464</v>
      </c>
    </row>
    <row r="110" s="99" customFormat="1" ht="12.5" customHeight="1" hidden="1">
      <c r="M110" s="172">
        <v>97</v>
      </c>
      <c r="N110" t="s" s="114">
        <v>465</v>
      </c>
      <c r="O110" s="178">
        <v>1</v>
      </c>
      <c r="P110" s="174"/>
      <c r="Q110" s="174"/>
      <c r="R110" s="174"/>
      <c r="S110" s="174"/>
      <c r="T110" t="s" s="80">
        <v>466</v>
      </c>
      <c r="U110" t="s" s="80">
        <v>467</v>
      </c>
    </row>
    <row r="111" s="99" customFormat="1" ht="12.5" customHeight="1" hidden="1">
      <c r="M111" s="172">
        <v>98</v>
      </c>
      <c r="N111" t="s" s="114">
        <v>468</v>
      </c>
      <c r="O111" s="178">
        <v>19</v>
      </c>
      <c r="P111" s="174"/>
      <c r="Q111" s="174"/>
      <c r="R111" s="174"/>
      <c r="S111" s="174"/>
      <c r="T111" t="s" s="80">
        <v>469</v>
      </c>
      <c r="U111" t="s" s="80">
        <v>470</v>
      </c>
    </row>
    <row r="112" s="99" customFormat="1" ht="12.5" customHeight="1" hidden="1">
      <c r="M112" s="172">
        <v>99</v>
      </c>
      <c r="N112" t="s" s="114">
        <v>471</v>
      </c>
      <c r="O112" s="178">
        <v>4</v>
      </c>
      <c r="P112" s="174"/>
      <c r="Q112" s="174"/>
      <c r="R112" s="174"/>
      <c r="S112" s="174"/>
      <c r="T112" t="s" s="80">
        <v>472</v>
      </c>
      <c r="U112" t="s" s="80">
        <v>473</v>
      </c>
    </row>
    <row r="113" s="99" customFormat="1" ht="12.5" customHeight="1" hidden="1">
      <c r="M113" s="172">
        <v>100</v>
      </c>
      <c r="N113" t="s" s="114">
        <v>474</v>
      </c>
      <c r="O113" s="178">
        <v>17</v>
      </c>
      <c r="P113" s="174"/>
      <c r="Q113" s="174"/>
      <c r="R113" s="174"/>
      <c r="S113" s="174"/>
      <c r="T113" t="s" s="80">
        <v>475</v>
      </c>
      <c r="U113" t="s" s="80">
        <v>476</v>
      </c>
    </row>
    <row r="114" s="99" customFormat="1" ht="12.5" customHeight="1" hidden="1">
      <c r="M114" s="172">
        <v>101</v>
      </c>
      <c r="N114" t="s" s="114">
        <v>477</v>
      </c>
      <c r="O114" s="178">
        <v>1</v>
      </c>
      <c r="P114" s="174"/>
      <c r="Q114" s="174"/>
      <c r="R114" s="174"/>
      <c r="S114" s="174"/>
      <c r="T114" t="s" s="80">
        <v>478</v>
      </c>
      <c r="U114" t="s" s="80">
        <v>479</v>
      </c>
    </row>
    <row r="115" s="99" customFormat="1" ht="12.5" customHeight="1" hidden="1">
      <c r="M115" s="172">
        <v>102</v>
      </c>
      <c r="N115" t="s" s="114">
        <v>480</v>
      </c>
      <c r="O115" s="178">
        <v>3</v>
      </c>
      <c r="P115" s="174"/>
      <c r="Q115" s="174"/>
      <c r="R115" s="174"/>
      <c r="S115" s="174"/>
      <c r="T115" t="s" s="80">
        <v>481</v>
      </c>
      <c r="U115" t="s" s="80">
        <v>482</v>
      </c>
    </row>
    <row r="116" s="99" customFormat="1" ht="12.5" customHeight="1" hidden="1">
      <c r="M116" s="172">
        <v>103</v>
      </c>
      <c r="N116" t="s" s="114">
        <v>483</v>
      </c>
      <c r="O116" s="178">
        <v>14</v>
      </c>
      <c r="P116" s="174"/>
      <c r="Q116" s="174"/>
      <c r="R116" s="174"/>
      <c r="S116" s="174"/>
      <c r="T116" t="s" s="80">
        <v>484</v>
      </c>
      <c r="U116" t="s" s="80">
        <v>485</v>
      </c>
    </row>
    <row r="117" s="99" customFormat="1" ht="12.5" customHeight="1" hidden="1">
      <c r="M117" s="172">
        <v>104</v>
      </c>
      <c r="N117" t="s" s="114">
        <v>486</v>
      </c>
      <c r="O117" s="178">
        <v>6</v>
      </c>
      <c r="P117" s="174"/>
      <c r="Q117" s="174"/>
      <c r="R117" s="174"/>
      <c r="S117" s="174"/>
      <c r="T117" t="s" s="80">
        <v>487</v>
      </c>
      <c r="U117" t="s" s="80">
        <v>488</v>
      </c>
    </row>
    <row r="118" s="99" customFormat="1" ht="12.5" customHeight="1" hidden="1">
      <c r="M118" s="172">
        <v>105</v>
      </c>
      <c r="N118" t="s" s="114">
        <v>489</v>
      </c>
      <c r="O118" s="178">
        <v>7</v>
      </c>
      <c r="P118" s="174"/>
      <c r="Q118" s="174"/>
      <c r="R118" s="174"/>
      <c r="S118" s="174"/>
      <c r="T118" t="s" s="80">
        <v>490</v>
      </c>
      <c r="U118" t="s" s="80">
        <v>491</v>
      </c>
    </row>
    <row r="119" s="99" customFormat="1" ht="12.5" customHeight="1" hidden="1">
      <c r="M119" s="172">
        <v>106</v>
      </c>
      <c r="N119" t="s" s="114">
        <v>492</v>
      </c>
      <c r="O119" s="178">
        <v>14</v>
      </c>
      <c r="P119" s="174"/>
      <c r="Q119" s="174"/>
      <c r="R119" s="174"/>
      <c r="S119" s="174"/>
      <c r="T119" t="s" s="80">
        <v>493</v>
      </c>
      <c r="U119" t="s" s="80">
        <v>494</v>
      </c>
    </row>
    <row r="120" s="99" customFormat="1" ht="12.5" customHeight="1" hidden="1">
      <c r="M120" s="172">
        <v>107</v>
      </c>
      <c r="N120" t="s" s="114">
        <v>495</v>
      </c>
      <c r="O120" s="178">
        <v>6</v>
      </c>
      <c r="P120" s="174"/>
      <c r="Q120" s="174"/>
      <c r="R120" s="174"/>
      <c r="S120" s="174"/>
      <c r="T120" t="s" s="80">
        <v>496</v>
      </c>
      <c r="U120" t="s" s="80">
        <v>497</v>
      </c>
    </row>
    <row r="121" s="99" customFormat="1" ht="12.5" customHeight="1" hidden="1">
      <c r="M121" s="172">
        <v>108</v>
      </c>
      <c r="N121" t="s" s="114">
        <v>498</v>
      </c>
      <c r="O121" s="178">
        <v>2</v>
      </c>
      <c r="P121" s="174"/>
      <c r="Q121" s="174"/>
      <c r="R121" s="174"/>
      <c r="S121" s="174"/>
      <c r="T121" t="s" s="80">
        <v>499</v>
      </c>
      <c r="U121" t="s" s="80">
        <v>500</v>
      </c>
    </row>
    <row r="122" s="99" customFormat="1" ht="12.5" customHeight="1" hidden="1">
      <c r="M122" s="172">
        <v>110</v>
      </c>
      <c r="N122" t="s" s="114">
        <v>501</v>
      </c>
      <c r="O122" s="178">
        <v>14</v>
      </c>
      <c r="P122" s="174"/>
      <c r="Q122" s="174"/>
      <c r="R122" s="174"/>
      <c r="S122" s="174"/>
      <c r="T122" t="s" s="80">
        <v>502</v>
      </c>
      <c r="U122" t="s" s="80">
        <v>503</v>
      </c>
    </row>
    <row r="123" s="99" customFormat="1" ht="12.5" customHeight="1" hidden="1">
      <c r="M123" s="172">
        <v>111</v>
      </c>
      <c r="N123" t="s" s="114">
        <v>504</v>
      </c>
      <c r="O123" s="178">
        <v>14</v>
      </c>
      <c r="P123" s="174"/>
      <c r="Q123" s="174"/>
      <c r="R123" s="174"/>
      <c r="S123" s="174"/>
      <c r="T123" t="s" s="80">
        <v>505</v>
      </c>
      <c r="U123" t="s" s="80">
        <v>506</v>
      </c>
    </row>
    <row r="124" s="99" customFormat="1" ht="12.5" customHeight="1" hidden="1">
      <c r="M124" s="172">
        <v>113</v>
      </c>
      <c r="N124" t="s" s="114">
        <v>507</v>
      </c>
      <c r="O124" s="178">
        <v>15</v>
      </c>
      <c r="P124" s="174"/>
      <c r="Q124" s="174"/>
      <c r="R124" s="174"/>
      <c r="S124" s="174"/>
      <c r="T124" t="s" s="80">
        <v>508</v>
      </c>
      <c r="U124" t="s" s="80">
        <v>509</v>
      </c>
    </row>
    <row r="125" s="99" customFormat="1" ht="12.5" customHeight="1" hidden="1">
      <c r="M125" s="172">
        <v>114</v>
      </c>
      <c r="N125" t="s" s="114">
        <v>510</v>
      </c>
      <c r="O125" s="178">
        <v>1</v>
      </c>
      <c r="P125" s="174"/>
      <c r="Q125" s="174"/>
      <c r="R125" s="174"/>
      <c r="S125" s="174"/>
      <c r="T125" t="s" s="80">
        <v>511</v>
      </c>
      <c r="U125" t="s" s="80">
        <v>512</v>
      </c>
    </row>
    <row r="126" s="99" customFormat="1" ht="12.5" customHeight="1" hidden="1">
      <c r="M126" s="172">
        <v>115</v>
      </c>
      <c r="N126" t="s" s="114">
        <v>513</v>
      </c>
      <c r="O126" s="178">
        <v>6</v>
      </c>
      <c r="P126" s="174"/>
      <c r="Q126" s="174"/>
      <c r="R126" s="174"/>
      <c r="S126" s="174"/>
      <c r="T126" t="s" s="80">
        <v>514</v>
      </c>
      <c r="U126" t="s" s="80">
        <v>515</v>
      </c>
    </row>
    <row r="127" s="99" customFormat="1" ht="12.5" customHeight="1" hidden="1">
      <c r="M127" s="172">
        <v>116</v>
      </c>
      <c r="N127" t="s" s="114">
        <v>516</v>
      </c>
      <c r="O127" s="178">
        <v>14</v>
      </c>
      <c r="P127" s="174"/>
      <c r="Q127" s="174"/>
      <c r="R127" s="174"/>
      <c r="S127" s="174"/>
      <c r="T127" t="s" s="80">
        <v>517</v>
      </c>
      <c r="U127" t="s" s="80">
        <v>518</v>
      </c>
    </row>
    <row r="128" s="99" customFormat="1" ht="12.5" customHeight="1" hidden="1">
      <c r="M128" s="172">
        <v>117</v>
      </c>
      <c r="N128" t="s" s="114">
        <v>519</v>
      </c>
      <c r="O128" s="178">
        <v>8</v>
      </c>
      <c r="P128" s="174"/>
      <c r="Q128" s="174"/>
      <c r="R128" s="174"/>
      <c r="S128" s="174"/>
      <c r="T128" t="s" s="80">
        <v>520</v>
      </c>
      <c r="U128" t="s" s="80">
        <v>521</v>
      </c>
    </row>
    <row r="129" s="99" customFormat="1" ht="12.5" customHeight="1" hidden="1">
      <c r="M129" s="172">
        <v>118</v>
      </c>
      <c r="N129" t="s" s="114">
        <v>522</v>
      </c>
      <c r="O129" s="178">
        <v>12</v>
      </c>
      <c r="P129" s="174"/>
      <c r="Q129" s="174"/>
      <c r="R129" s="174"/>
      <c r="S129" s="174"/>
      <c r="T129" t="s" s="80">
        <v>523</v>
      </c>
      <c r="U129" t="s" s="80">
        <v>524</v>
      </c>
    </row>
    <row r="130" s="99" customFormat="1" ht="12.5" customHeight="1" hidden="1">
      <c r="M130" s="172">
        <v>119</v>
      </c>
      <c r="N130" t="s" s="114">
        <v>525</v>
      </c>
      <c r="O130" s="178">
        <v>7</v>
      </c>
      <c r="P130" s="174"/>
      <c r="Q130" s="174"/>
      <c r="R130" s="174"/>
      <c r="S130" s="174"/>
      <c r="T130" t="s" s="80">
        <v>526</v>
      </c>
      <c r="U130" t="s" s="80">
        <v>527</v>
      </c>
    </row>
    <row r="131" s="99" customFormat="1" ht="12.5" customHeight="1" hidden="1">
      <c r="M131" s="172">
        <v>120</v>
      </c>
      <c r="N131" t="s" s="114">
        <v>528</v>
      </c>
      <c r="O131" s="178">
        <v>4</v>
      </c>
      <c r="P131" s="174"/>
      <c r="Q131" s="174"/>
      <c r="R131" s="174"/>
      <c r="S131" s="174"/>
      <c r="T131" t="s" s="80">
        <v>529</v>
      </c>
      <c r="U131" t="s" s="80">
        <v>530</v>
      </c>
    </row>
    <row r="132" s="99" customFormat="1" ht="12.5" customHeight="1" hidden="1">
      <c r="M132" s="172">
        <v>121</v>
      </c>
      <c r="N132" t="s" s="114">
        <v>531</v>
      </c>
      <c r="O132" s="178">
        <v>3</v>
      </c>
      <c r="P132" s="174"/>
      <c r="Q132" s="174"/>
      <c r="R132" s="174"/>
      <c r="S132" s="174"/>
      <c r="T132" t="s" s="80">
        <v>532</v>
      </c>
      <c r="U132" t="s" s="80">
        <v>533</v>
      </c>
    </row>
    <row r="133" s="99" customFormat="1" ht="12.5" customHeight="1" hidden="1">
      <c r="M133" s="172">
        <v>122</v>
      </c>
      <c r="N133" t="s" s="114">
        <v>534</v>
      </c>
      <c r="O133" s="178">
        <v>6</v>
      </c>
      <c r="P133" s="174"/>
      <c r="Q133" s="174"/>
      <c r="R133" s="174"/>
      <c r="S133" s="174"/>
      <c r="T133" t="s" s="80">
        <v>535</v>
      </c>
      <c r="U133" t="s" s="80">
        <v>536</v>
      </c>
    </row>
    <row r="134" s="99" customFormat="1" ht="12.5" customHeight="1" hidden="1">
      <c r="M134" s="172">
        <v>123</v>
      </c>
      <c r="N134" t="s" s="114">
        <v>537</v>
      </c>
      <c r="O134" s="178">
        <v>20</v>
      </c>
      <c r="P134" s="174"/>
      <c r="Q134" s="174"/>
      <c r="R134" s="174"/>
      <c r="S134" s="174"/>
      <c r="T134" t="s" s="80">
        <v>538</v>
      </c>
      <c r="U134" t="s" s="80">
        <v>539</v>
      </c>
    </row>
    <row r="135" s="99" customFormat="1" ht="12.5" customHeight="1" hidden="1">
      <c r="M135" s="172">
        <v>124</v>
      </c>
      <c r="N135" t="s" s="114">
        <v>540</v>
      </c>
      <c r="O135" s="178">
        <v>14</v>
      </c>
      <c r="P135" s="174"/>
      <c r="Q135" s="174"/>
      <c r="R135" s="174"/>
      <c r="S135" s="174"/>
      <c r="T135" t="s" s="80">
        <v>541</v>
      </c>
      <c r="U135" t="s" s="80">
        <v>542</v>
      </c>
    </row>
    <row r="136" s="99" customFormat="1" ht="12.5" customHeight="1" hidden="1">
      <c r="M136" s="172">
        <v>125</v>
      </c>
      <c r="N136" t="s" s="114">
        <v>543</v>
      </c>
      <c r="O136" s="178">
        <v>2</v>
      </c>
      <c r="P136" s="174"/>
      <c r="Q136" s="174"/>
      <c r="R136" s="174"/>
      <c r="S136" s="174"/>
      <c r="T136" t="s" s="80">
        <v>544</v>
      </c>
      <c r="U136" t="s" s="80">
        <v>545</v>
      </c>
    </row>
    <row r="137" s="99" customFormat="1" ht="12.5" customHeight="1" hidden="1">
      <c r="M137" s="172">
        <v>127</v>
      </c>
      <c r="N137" t="s" s="114">
        <v>546</v>
      </c>
      <c r="O137" s="178">
        <v>12</v>
      </c>
      <c r="P137" s="174"/>
      <c r="Q137" s="174"/>
      <c r="R137" s="174"/>
      <c r="S137" s="174"/>
      <c r="T137" t="s" s="80">
        <v>547</v>
      </c>
      <c r="U137" t="s" s="80">
        <v>548</v>
      </c>
    </row>
    <row r="138" s="99" customFormat="1" ht="12.5" customHeight="1" hidden="1">
      <c r="M138" s="172">
        <v>129</v>
      </c>
      <c r="N138" t="s" s="114">
        <v>549</v>
      </c>
      <c r="O138" s="178">
        <v>5</v>
      </c>
      <c r="P138" s="174"/>
      <c r="Q138" s="174"/>
      <c r="R138" s="174"/>
      <c r="S138" s="174"/>
      <c r="T138" t="s" s="80">
        <v>550</v>
      </c>
      <c r="U138" t="s" s="80">
        <v>551</v>
      </c>
    </row>
    <row r="139" s="99" customFormat="1" ht="12.5" customHeight="1" hidden="1">
      <c r="M139" s="172">
        <v>130</v>
      </c>
      <c r="N139" t="s" s="114">
        <v>552</v>
      </c>
      <c r="O139" s="178">
        <v>9</v>
      </c>
      <c r="P139" s="174"/>
      <c r="Q139" s="174"/>
      <c r="R139" s="174"/>
      <c r="S139" s="174"/>
      <c r="T139" t="s" s="80">
        <v>553</v>
      </c>
      <c r="U139" t="s" s="80">
        <v>554</v>
      </c>
    </row>
    <row r="140" s="99" customFormat="1" ht="12.5" customHeight="1" hidden="1">
      <c r="M140" s="172">
        <v>131</v>
      </c>
      <c r="N140" t="s" s="114">
        <v>555</v>
      </c>
      <c r="O140" s="178">
        <v>13</v>
      </c>
      <c r="P140" s="174"/>
      <c r="Q140" s="174"/>
      <c r="R140" s="174"/>
      <c r="S140" s="174"/>
      <c r="T140" t="s" s="80">
        <v>556</v>
      </c>
      <c r="U140" t="s" s="80">
        <v>557</v>
      </c>
    </row>
    <row r="141" s="99" customFormat="1" ht="12.5" customHeight="1" hidden="1">
      <c r="M141" s="172">
        <v>132</v>
      </c>
      <c r="N141" t="s" s="114">
        <v>558</v>
      </c>
      <c r="O141" s="178">
        <v>18</v>
      </c>
      <c r="P141" s="174"/>
      <c r="Q141" s="174"/>
      <c r="R141" s="174"/>
      <c r="S141" s="174"/>
      <c r="T141" t="s" s="80">
        <v>559</v>
      </c>
      <c r="U141" t="s" s="80">
        <v>560</v>
      </c>
    </row>
    <row r="142" s="99" customFormat="1" ht="12.5" customHeight="1" hidden="1">
      <c r="M142" s="172">
        <v>133</v>
      </c>
      <c r="N142" t="s" s="114">
        <v>294</v>
      </c>
      <c r="O142" s="178">
        <v>21</v>
      </c>
      <c r="P142" s="174"/>
      <c r="Q142" s="174"/>
      <c r="R142" s="174"/>
      <c r="S142" s="174"/>
      <c r="T142" t="s" s="80">
        <v>561</v>
      </c>
      <c r="U142" t="s" s="80">
        <v>562</v>
      </c>
    </row>
    <row r="143" s="99" customFormat="1" ht="12.5" customHeight="1" hidden="1">
      <c r="M143" s="172">
        <v>134</v>
      </c>
      <c r="N143" t="s" s="114">
        <v>563</v>
      </c>
      <c r="O143" s="178">
        <v>17</v>
      </c>
      <c r="P143" s="174"/>
      <c r="Q143" s="174"/>
      <c r="R143" s="174"/>
      <c r="S143" s="174"/>
      <c r="T143" t="s" s="80">
        <v>564</v>
      </c>
      <c r="U143" t="s" s="80">
        <v>565</v>
      </c>
    </row>
    <row r="144" s="99" customFormat="1" ht="12.5" customHeight="1" hidden="1">
      <c r="M144" s="172">
        <v>135</v>
      </c>
      <c r="N144" t="s" s="114">
        <v>566</v>
      </c>
      <c r="O144" s="178">
        <v>1</v>
      </c>
      <c r="P144" s="174"/>
      <c r="Q144" s="174"/>
      <c r="R144" s="174"/>
      <c r="S144" s="174"/>
      <c r="T144" t="s" s="80">
        <v>567</v>
      </c>
      <c r="U144" t="s" s="80">
        <v>568</v>
      </c>
    </row>
    <row r="145" s="99" customFormat="1" ht="12.5" customHeight="1" hidden="1">
      <c r="M145" s="172">
        <v>136</v>
      </c>
      <c r="N145" t="s" s="114">
        <v>569</v>
      </c>
      <c r="O145" s="178">
        <v>10</v>
      </c>
      <c r="P145" s="174"/>
      <c r="Q145" s="174"/>
      <c r="R145" s="174"/>
      <c r="S145" s="174"/>
      <c r="T145" t="s" s="80">
        <v>570</v>
      </c>
      <c r="U145" t="s" s="80">
        <v>571</v>
      </c>
    </row>
    <row r="146" s="99" customFormat="1" ht="12.5" customHeight="1" hidden="1">
      <c r="M146" s="172">
        <v>137</v>
      </c>
      <c r="N146" t="s" s="114">
        <v>572</v>
      </c>
      <c r="O146" s="178">
        <v>16</v>
      </c>
      <c r="P146" s="174"/>
      <c r="Q146" s="174"/>
      <c r="R146" s="174"/>
      <c r="S146" s="174"/>
      <c r="T146" t="s" s="80">
        <v>573</v>
      </c>
      <c r="U146" t="s" s="80">
        <v>574</v>
      </c>
    </row>
    <row r="147" s="99" customFormat="1" ht="12.5" customHeight="1" hidden="1">
      <c r="M147" s="172">
        <v>138</v>
      </c>
      <c r="N147" t="s" s="114">
        <v>575</v>
      </c>
      <c r="O147" s="178">
        <v>18</v>
      </c>
      <c r="P147" s="174"/>
      <c r="Q147" s="174"/>
      <c r="R147" s="174"/>
      <c r="S147" s="174"/>
      <c r="T147" t="s" s="80">
        <v>576</v>
      </c>
      <c r="U147" t="s" s="80">
        <v>577</v>
      </c>
    </row>
    <row r="148" s="99" customFormat="1" ht="12.5" customHeight="1" hidden="1">
      <c r="M148" s="172">
        <v>139</v>
      </c>
      <c r="N148" t="s" s="114">
        <v>578</v>
      </c>
      <c r="O148" s="178">
        <v>7</v>
      </c>
      <c r="P148" s="174"/>
      <c r="Q148" s="174"/>
      <c r="R148" s="174"/>
      <c r="S148" s="174"/>
      <c r="T148" t="s" s="80">
        <v>579</v>
      </c>
      <c r="U148" t="s" s="80">
        <v>580</v>
      </c>
    </row>
    <row r="149" s="99" customFormat="1" ht="12.5" customHeight="1" hidden="1">
      <c r="M149" s="172">
        <v>140</v>
      </c>
      <c r="N149" t="s" s="114">
        <v>581</v>
      </c>
      <c r="O149" s="178">
        <v>12</v>
      </c>
      <c r="P149" s="174"/>
      <c r="Q149" s="174"/>
      <c r="R149" s="174"/>
      <c r="S149" s="174"/>
      <c r="T149" t="s" s="80">
        <v>582</v>
      </c>
      <c r="U149" t="s" s="80">
        <v>583</v>
      </c>
    </row>
    <row r="150" s="99" customFormat="1" ht="12.5" customHeight="1" hidden="1">
      <c r="M150" s="172">
        <v>141</v>
      </c>
      <c r="N150" t="s" s="114">
        <v>584</v>
      </c>
      <c r="O150" s="178">
        <v>16</v>
      </c>
      <c r="P150" s="174"/>
      <c r="Q150" s="174"/>
      <c r="R150" s="174"/>
      <c r="S150" s="174"/>
      <c r="T150" t="s" s="80">
        <v>585</v>
      </c>
      <c r="U150" t="s" s="80">
        <v>586</v>
      </c>
    </row>
    <row r="151" s="99" customFormat="1" ht="12.5" customHeight="1" hidden="1">
      <c r="M151" s="172">
        <v>144</v>
      </c>
      <c r="N151" t="s" s="114">
        <v>587</v>
      </c>
      <c r="O151" s="178">
        <v>7</v>
      </c>
      <c r="P151" s="174"/>
      <c r="Q151" s="174"/>
      <c r="R151" s="174"/>
      <c r="S151" s="174"/>
      <c r="T151" t="s" s="80">
        <v>588</v>
      </c>
      <c r="U151" t="s" s="80">
        <v>589</v>
      </c>
    </row>
    <row r="152" s="99" customFormat="1" ht="12.5" customHeight="1" hidden="1">
      <c r="M152" s="172">
        <v>145</v>
      </c>
      <c r="N152" t="s" s="114">
        <v>590</v>
      </c>
      <c r="O152" s="178">
        <v>6</v>
      </c>
      <c r="P152" s="174"/>
      <c r="Q152" s="174"/>
      <c r="R152" s="174"/>
      <c r="S152" s="174"/>
      <c r="T152" t="s" s="80">
        <v>591</v>
      </c>
      <c r="U152" t="s" s="80">
        <v>592</v>
      </c>
    </row>
    <row r="153" s="99" customFormat="1" ht="12.5" customHeight="1" hidden="1">
      <c r="M153" s="172">
        <v>146</v>
      </c>
      <c r="N153" t="s" s="114">
        <v>593</v>
      </c>
      <c r="O153" s="178">
        <v>2</v>
      </c>
      <c r="P153" s="174"/>
      <c r="Q153" s="174"/>
      <c r="R153" s="174"/>
      <c r="S153" s="174"/>
      <c r="T153" t="s" s="80">
        <v>594</v>
      </c>
      <c r="U153" t="s" s="80">
        <v>595</v>
      </c>
    </row>
    <row r="154" s="99" customFormat="1" ht="12.5" customHeight="1" hidden="1">
      <c r="M154" s="172">
        <v>148</v>
      </c>
      <c r="N154" t="s" s="114">
        <v>596</v>
      </c>
      <c r="O154" s="178">
        <v>17</v>
      </c>
      <c r="P154" s="174"/>
      <c r="Q154" s="174"/>
      <c r="R154" s="174"/>
      <c r="S154" s="174"/>
      <c r="T154" t="s" s="80">
        <v>597</v>
      </c>
      <c r="U154" t="s" s="80">
        <v>598</v>
      </c>
    </row>
    <row r="155" s="99" customFormat="1" ht="12.5" customHeight="1" hidden="1">
      <c r="M155" s="172">
        <v>149</v>
      </c>
      <c r="N155" t="s" s="114">
        <v>599</v>
      </c>
      <c r="O155" s="178">
        <v>3</v>
      </c>
      <c r="P155" s="174"/>
      <c r="Q155" s="174"/>
      <c r="R155" s="174"/>
      <c r="S155" s="174"/>
      <c r="T155" t="s" s="80">
        <v>600</v>
      </c>
      <c r="U155" t="s" s="80">
        <v>601</v>
      </c>
    </row>
    <row r="156" s="99" customFormat="1" ht="12.5" customHeight="1" hidden="1">
      <c r="M156" s="172">
        <v>150</v>
      </c>
      <c r="N156" t="s" s="114">
        <v>602</v>
      </c>
      <c r="O156" s="178">
        <v>3</v>
      </c>
      <c r="P156" s="174"/>
      <c r="Q156" s="174"/>
      <c r="R156" s="174"/>
      <c r="S156" s="174"/>
      <c r="T156" t="s" s="80">
        <v>603</v>
      </c>
      <c r="U156" t="s" s="80">
        <v>604</v>
      </c>
    </row>
    <row r="157" s="99" customFormat="1" ht="12.5" customHeight="1" hidden="1">
      <c r="M157" s="172">
        <v>151</v>
      </c>
      <c r="N157" t="s" s="114">
        <v>605</v>
      </c>
      <c r="O157" s="178">
        <v>5</v>
      </c>
      <c r="P157" s="174"/>
      <c r="Q157" s="174"/>
      <c r="R157" s="174"/>
      <c r="S157" s="174"/>
      <c r="T157" t="s" s="80">
        <v>606</v>
      </c>
      <c r="U157" t="s" s="80">
        <v>607</v>
      </c>
    </row>
    <row r="158" s="99" customFormat="1" ht="12.5" customHeight="1" hidden="1">
      <c r="M158" s="172">
        <v>152</v>
      </c>
      <c r="N158" t="s" s="114">
        <v>608</v>
      </c>
      <c r="O158" s="178">
        <v>2</v>
      </c>
      <c r="P158" s="174"/>
      <c r="Q158" s="174"/>
      <c r="R158" s="174"/>
      <c r="S158" s="174"/>
      <c r="T158" t="s" s="80">
        <v>609</v>
      </c>
      <c r="U158" t="s" s="80">
        <v>610</v>
      </c>
    </row>
    <row r="159" s="99" customFormat="1" ht="12.5" customHeight="1" hidden="1">
      <c r="M159" s="172">
        <v>153</v>
      </c>
      <c r="N159" t="s" s="114">
        <v>611</v>
      </c>
      <c r="O159" s="178">
        <v>17</v>
      </c>
      <c r="P159" s="174"/>
      <c r="Q159" s="174"/>
      <c r="R159" s="174"/>
      <c r="S159" s="174"/>
      <c r="T159" t="s" s="80">
        <v>612</v>
      </c>
      <c r="U159" t="s" s="80">
        <v>613</v>
      </c>
    </row>
    <row r="160" s="99" customFormat="1" ht="12.5" customHeight="1" hidden="1">
      <c r="M160" s="172">
        <v>154</v>
      </c>
      <c r="N160" t="s" s="114">
        <v>614</v>
      </c>
      <c r="O160" s="178">
        <v>16</v>
      </c>
      <c r="P160" s="174"/>
      <c r="Q160" s="174"/>
      <c r="R160" s="174"/>
      <c r="S160" s="174"/>
      <c r="T160" t="s" s="80">
        <v>615</v>
      </c>
      <c r="U160" t="s" s="80">
        <v>616</v>
      </c>
    </row>
    <row r="161" s="99" customFormat="1" ht="12.5" customHeight="1" hidden="1">
      <c r="M161" s="172">
        <v>155</v>
      </c>
      <c r="N161" t="s" s="114">
        <v>617</v>
      </c>
      <c r="O161" s="178">
        <v>17</v>
      </c>
      <c r="P161" s="174"/>
      <c r="Q161" s="174"/>
      <c r="R161" s="174"/>
      <c r="S161" s="174"/>
      <c r="T161" t="s" s="80">
        <v>618</v>
      </c>
      <c r="U161" t="s" s="80">
        <v>619</v>
      </c>
    </row>
    <row r="162" s="99" customFormat="1" ht="12.5" customHeight="1" hidden="1">
      <c r="M162" s="172">
        <v>156</v>
      </c>
      <c r="N162" t="s" s="114">
        <v>620</v>
      </c>
      <c r="O162" s="178">
        <v>5</v>
      </c>
      <c r="P162" s="174"/>
      <c r="Q162" s="174"/>
      <c r="R162" s="174"/>
      <c r="S162" s="174"/>
      <c r="T162" t="s" s="80">
        <v>621</v>
      </c>
      <c r="U162" t="s" s="80">
        <v>622</v>
      </c>
    </row>
    <row r="163" s="99" customFormat="1" ht="12.5" customHeight="1" hidden="1">
      <c r="M163" s="172">
        <v>158</v>
      </c>
      <c r="N163" t="s" s="114">
        <v>623</v>
      </c>
      <c r="O163" s="178">
        <v>1</v>
      </c>
      <c r="P163" s="174"/>
      <c r="Q163" s="174"/>
      <c r="R163" s="174"/>
      <c r="S163" s="174"/>
      <c r="T163" t="s" s="80">
        <v>624</v>
      </c>
      <c r="U163" t="s" s="80">
        <v>625</v>
      </c>
    </row>
    <row r="164" s="99" customFormat="1" ht="12.5" customHeight="1" hidden="1">
      <c r="M164" s="172">
        <v>159</v>
      </c>
      <c r="N164" t="s" s="114">
        <v>626</v>
      </c>
      <c r="O164" s="178">
        <v>16</v>
      </c>
      <c r="P164" s="174"/>
      <c r="Q164" s="174"/>
      <c r="R164" s="174"/>
      <c r="S164" s="174"/>
      <c r="T164" t="s" s="80">
        <v>627</v>
      </c>
      <c r="U164" t="s" s="80">
        <v>628</v>
      </c>
    </row>
    <row r="165" s="99" customFormat="1" ht="12.5" customHeight="1" hidden="1">
      <c r="M165" s="172">
        <v>161</v>
      </c>
      <c r="N165" t="s" s="114">
        <v>629</v>
      </c>
      <c r="O165" s="178">
        <v>7</v>
      </c>
      <c r="P165" s="174"/>
      <c r="Q165" s="174"/>
      <c r="R165" s="174"/>
      <c r="S165" s="174"/>
      <c r="T165" t="s" s="80">
        <v>630</v>
      </c>
      <c r="U165" t="s" s="80">
        <v>631</v>
      </c>
    </row>
    <row r="166" s="99" customFormat="1" ht="12.5" customHeight="1" hidden="1">
      <c r="M166" s="172">
        <v>163</v>
      </c>
      <c r="N166" t="s" s="114">
        <v>632</v>
      </c>
      <c r="O166" s="178">
        <v>1</v>
      </c>
      <c r="P166" s="174"/>
      <c r="Q166" s="174"/>
      <c r="R166" s="174"/>
      <c r="S166" s="174"/>
      <c r="T166" t="s" s="80">
        <v>633</v>
      </c>
      <c r="U166" t="s" s="80">
        <v>634</v>
      </c>
    </row>
    <row r="167" s="99" customFormat="1" ht="12.5" customHeight="1" hidden="1">
      <c r="M167" s="172">
        <v>164</v>
      </c>
      <c r="N167" t="s" s="114">
        <v>635</v>
      </c>
      <c r="O167" s="178">
        <v>11</v>
      </c>
      <c r="P167" s="174"/>
      <c r="Q167" s="174"/>
      <c r="R167" s="174"/>
      <c r="S167" s="174"/>
      <c r="T167" t="s" s="80">
        <v>636</v>
      </c>
      <c r="U167" t="s" s="80">
        <v>637</v>
      </c>
    </row>
    <row r="168" s="99" customFormat="1" ht="12.5" customHeight="1" hidden="1">
      <c r="M168" s="172">
        <v>165</v>
      </c>
      <c r="N168" t="s" s="114">
        <v>638</v>
      </c>
      <c r="O168" s="178">
        <v>5</v>
      </c>
      <c r="P168" s="174"/>
      <c r="Q168" s="174"/>
      <c r="R168" s="174"/>
      <c r="S168" s="174"/>
      <c r="T168" t="s" s="80">
        <v>639</v>
      </c>
      <c r="U168" t="s" s="80">
        <v>640</v>
      </c>
    </row>
    <row r="169" s="99" customFormat="1" ht="12.5" customHeight="1" hidden="1">
      <c r="M169" s="172">
        <v>166</v>
      </c>
      <c r="N169" t="s" s="114">
        <v>641</v>
      </c>
      <c r="O169" s="178">
        <v>16</v>
      </c>
      <c r="P169" s="174"/>
      <c r="Q169" s="174"/>
      <c r="R169" s="174"/>
      <c r="S169" s="174"/>
      <c r="T169" t="s" s="80">
        <v>642</v>
      </c>
      <c r="U169" t="s" s="80">
        <v>643</v>
      </c>
    </row>
    <row r="170" s="99" customFormat="1" ht="12.5" customHeight="1" hidden="1">
      <c r="M170" s="172">
        <v>167</v>
      </c>
      <c r="N170" t="s" s="114">
        <v>644</v>
      </c>
      <c r="O170" s="178">
        <v>13</v>
      </c>
      <c r="P170" s="174"/>
      <c r="Q170" s="174"/>
      <c r="R170" s="174"/>
      <c r="S170" s="174"/>
      <c r="T170" t="s" s="80">
        <v>645</v>
      </c>
      <c r="U170" t="s" s="80">
        <v>646</v>
      </c>
    </row>
    <row r="171" s="99" customFormat="1" ht="12.5" customHeight="1" hidden="1">
      <c r="M171" s="172">
        <v>168</v>
      </c>
      <c r="N171" t="s" s="114">
        <v>647</v>
      </c>
      <c r="O171" s="178">
        <v>3</v>
      </c>
      <c r="P171" s="174"/>
      <c r="Q171" s="174"/>
      <c r="R171" s="174"/>
      <c r="S171" s="174"/>
      <c r="T171" t="s" s="80">
        <v>648</v>
      </c>
      <c r="U171" t="s" s="80">
        <v>649</v>
      </c>
    </row>
    <row r="172" s="99" customFormat="1" ht="12.5" customHeight="1" hidden="1">
      <c r="M172" s="172">
        <v>169</v>
      </c>
      <c r="N172" t="s" s="114">
        <v>650</v>
      </c>
      <c r="O172" s="178">
        <v>1</v>
      </c>
      <c r="P172" s="174"/>
      <c r="Q172" s="174"/>
      <c r="R172" s="174"/>
      <c r="S172" s="174"/>
      <c r="T172" t="s" s="80">
        <v>651</v>
      </c>
      <c r="U172" t="s" s="80">
        <v>652</v>
      </c>
    </row>
    <row r="173" s="99" customFormat="1" ht="12.5" customHeight="1" hidden="1">
      <c r="M173" s="172">
        <v>170</v>
      </c>
      <c r="N173" t="s" s="114">
        <v>653</v>
      </c>
      <c r="O173" s="178">
        <v>8</v>
      </c>
      <c r="P173" s="174"/>
      <c r="Q173" s="174"/>
      <c r="R173" s="174"/>
      <c r="S173" s="174"/>
      <c r="T173" t="s" s="80">
        <v>654</v>
      </c>
      <c r="U173" t="s" s="80">
        <v>655</v>
      </c>
    </row>
    <row r="174" s="99" customFormat="1" ht="12.5" customHeight="1" hidden="1">
      <c r="M174" s="172">
        <v>169</v>
      </c>
      <c r="N174" t="s" s="114">
        <v>650</v>
      </c>
      <c r="O174" s="178">
        <v>1</v>
      </c>
      <c r="P174" s="174"/>
      <c r="Q174" s="174"/>
      <c r="R174" s="174"/>
      <c r="S174" s="174"/>
      <c r="T174" t="s" s="80">
        <v>651</v>
      </c>
      <c r="U174" t="s" s="80">
        <v>652</v>
      </c>
    </row>
    <row r="175" s="99" customFormat="1" ht="12.5" customHeight="1" hidden="1">
      <c r="M175" s="172">
        <v>170</v>
      </c>
      <c r="N175" t="s" s="114">
        <v>653</v>
      </c>
      <c r="O175" s="178">
        <v>8</v>
      </c>
      <c r="P175" s="174"/>
      <c r="Q175" s="174"/>
      <c r="R175" s="174"/>
      <c r="S175" s="174"/>
      <c r="T175" t="s" s="80">
        <v>654</v>
      </c>
      <c r="U175" t="s" s="80">
        <v>655</v>
      </c>
    </row>
    <row r="176" s="99" customFormat="1" ht="12.5" customHeight="1" hidden="1">
      <c r="M176" s="172">
        <v>171</v>
      </c>
      <c r="N176" t="s" s="114">
        <v>656</v>
      </c>
      <c r="O176" s="178">
        <v>17</v>
      </c>
      <c r="P176" s="174"/>
      <c r="Q176" s="174"/>
      <c r="R176" s="174"/>
      <c r="S176" s="174"/>
      <c r="T176" t="s" s="80">
        <v>657</v>
      </c>
      <c r="U176" t="s" s="80">
        <v>658</v>
      </c>
    </row>
    <row r="177" s="99" customFormat="1" ht="12.5" customHeight="1" hidden="1">
      <c r="M177" s="172">
        <v>172</v>
      </c>
      <c r="N177" t="s" s="114">
        <v>659</v>
      </c>
      <c r="O177" s="178">
        <v>4</v>
      </c>
      <c r="P177" s="174"/>
      <c r="Q177" s="174"/>
      <c r="R177" s="174"/>
      <c r="S177" s="174"/>
      <c r="T177" t="s" s="80">
        <v>660</v>
      </c>
      <c r="U177" t="s" s="80">
        <v>661</v>
      </c>
    </row>
    <row r="178" s="99" customFormat="1" ht="12.5" customHeight="1" hidden="1">
      <c r="M178" s="172">
        <v>173</v>
      </c>
      <c r="N178" t="s" s="114">
        <v>662</v>
      </c>
      <c r="O178" s="178">
        <v>13</v>
      </c>
      <c r="P178" s="174"/>
      <c r="Q178" s="174"/>
      <c r="R178" s="174"/>
      <c r="S178" s="174"/>
      <c r="T178" t="s" s="80">
        <v>663</v>
      </c>
      <c r="U178" t="s" s="80">
        <v>664</v>
      </c>
    </row>
    <row r="179" s="99" customFormat="1" ht="12.5" customHeight="1" hidden="1">
      <c r="M179" s="172">
        <v>175</v>
      </c>
      <c r="N179" t="s" s="114">
        <v>665</v>
      </c>
      <c r="O179" s="178">
        <v>18</v>
      </c>
      <c r="P179" s="174"/>
      <c r="Q179" s="174"/>
      <c r="R179" s="174"/>
      <c r="S179" s="174"/>
      <c r="T179" t="s" s="80">
        <v>666</v>
      </c>
      <c r="U179" t="s" s="80">
        <v>667</v>
      </c>
    </row>
    <row r="180" s="99" customFormat="1" ht="12.5" customHeight="1" hidden="1">
      <c r="M180" s="172">
        <v>176</v>
      </c>
      <c r="N180" t="s" s="114">
        <v>668</v>
      </c>
      <c r="O180" s="178">
        <v>7</v>
      </c>
      <c r="P180" s="174"/>
      <c r="Q180" s="174"/>
      <c r="R180" s="174"/>
      <c r="S180" s="174"/>
      <c r="T180" t="s" s="80">
        <v>669</v>
      </c>
      <c r="U180" t="s" s="80">
        <v>670</v>
      </c>
    </row>
    <row r="181" s="99" customFormat="1" ht="12.5" customHeight="1" hidden="1">
      <c r="M181" s="172">
        <v>177</v>
      </c>
      <c r="N181" t="s" s="114">
        <v>671</v>
      </c>
      <c r="O181" s="178">
        <v>11</v>
      </c>
      <c r="P181" s="174"/>
      <c r="Q181" s="174"/>
      <c r="R181" s="174"/>
      <c r="S181" s="174"/>
      <c r="T181" t="s" s="80">
        <v>672</v>
      </c>
      <c r="U181" t="s" s="80">
        <v>673</v>
      </c>
    </row>
    <row r="182" s="99" customFormat="1" ht="12.5" customHeight="1" hidden="1">
      <c r="M182" s="172">
        <v>178</v>
      </c>
      <c r="N182" t="s" s="114">
        <v>674</v>
      </c>
      <c r="O182" s="178">
        <v>9</v>
      </c>
      <c r="P182" s="174"/>
      <c r="Q182" s="174"/>
      <c r="R182" s="174"/>
      <c r="S182" s="174"/>
      <c r="T182" t="s" s="80">
        <v>675</v>
      </c>
      <c r="U182" t="s" s="80">
        <v>676</v>
      </c>
    </row>
    <row r="183" s="99" customFormat="1" ht="12.5" customHeight="1" hidden="1">
      <c r="M183" s="172">
        <v>179</v>
      </c>
      <c r="N183" t="s" s="114">
        <v>677</v>
      </c>
      <c r="O183" s="178">
        <v>4</v>
      </c>
      <c r="P183" s="174"/>
      <c r="Q183" s="174"/>
      <c r="R183" s="174"/>
      <c r="S183" s="174"/>
      <c r="T183" t="s" s="80">
        <v>678</v>
      </c>
      <c r="U183" t="s" s="80">
        <v>679</v>
      </c>
    </row>
    <row r="184" s="99" customFormat="1" ht="12.5" customHeight="1" hidden="1">
      <c r="M184" s="172">
        <v>180</v>
      </c>
      <c r="N184" t="s" s="114">
        <v>680</v>
      </c>
      <c r="O184" s="178">
        <v>8</v>
      </c>
      <c r="P184" s="174"/>
      <c r="Q184" s="174"/>
      <c r="R184" s="174"/>
      <c r="S184" s="174"/>
      <c r="T184" t="s" s="80">
        <v>681</v>
      </c>
      <c r="U184" t="s" s="80">
        <v>682</v>
      </c>
    </row>
    <row r="185" s="99" customFormat="1" ht="12.5" customHeight="1" hidden="1">
      <c r="M185" s="172">
        <v>181</v>
      </c>
      <c r="N185" t="s" s="114">
        <v>683</v>
      </c>
      <c r="O185" s="178">
        <v>17</v>
      </c>
      <c r="P185" s="174"/>
      <c r="Q185" s="174"/>
      <c r="R185" s="174"/>
      <c r="S185" s="174"/>
      <c r="T185" t="s" s="80">
        <v>684</v>
      </c>
      <c r="U185" t="s" s="80">
        <v>685</v>
      </c>
    </row>
    <row r="186" s="99" customFormat="1" ht="12.5" customHeight="1" hidden="1">
      <c r="M186" s="172">
        <v>183</v>
      </c>
      <c r="N186" t="s" s="114">
        <v>686</v>
      </c>
      <c r="O186" s="178">
        <v>15</v>
      </c>
      <c r="P186" s="174"/>
      <c r="Q186" s="174"/>
      <c r="R186" s="174"/>
      <c r="S186" s="174"/>
      <c r="T186" t="s" s="80">
        <v>687</v>
      </c>
      <c r="U186" t="s" s="80">
        <v>688</v>
      </c>
    </row>
    <row r="187" s="99" customFormat="1" ht="12.5" customHeight="1" hidden="1">
      <c r="M187" s="172">
        <v>184</v>
      </c>
      <c r="N187" t="s" s="114">
        <v>689</v>
      </c>
      <c r="O187" s="178">
        <v>15</v>
      </c>
      <c r="P187" s="174"/>
      <c r="Q187" s="174"/>
      <c r="R187" s="174"/>
      <c r="S187" s="174"/>
      <c r="T187" t="s" s="80">
        <v>690</v>
      </c>
      <c r="U187" t="s" s="80">
        <v>691</v>
      </c>
    </row>
    <row r="188" s="99" customFormat="1" ht="12.5" customHeight="1" hidden="1">
      <c r="M188" s="172">
        <v>185</v>
      </c>
      <c r="N188" t="s" s="114">
        <v>692</v>
      </c>
      <c r="O188" s="178">
        <v>12</v>
      </c>
      <c r="P188" s="174"/>
      <c r="Q188" s="174"/>
      <c r="R188" s="174"/>
      <c r="S188" s="174"/>
      <c r="T188" t="s" s="80">
        <v>693</v>
      </c>
      <c r="U188" t="s" s="80">
        <v>694</v>
      </c>
    </row>
    <row r="189" s="99" customFormat="1" ht="12.5" customHeight="1" hidden="1">
      <c r="M189" s="172">
        <v>186</v>
      </c>
      <c r="N189" t="s" s="114">
        <v>695</v>
      </c>
      <c r="O189" s="178">
        <v>8</v>
      </c>
      <c r="P189" s="174"/>
      <c r="Q189" s="174"/>
      <c r="R189" s="174"/>
      <c r="S189" s="174"/>
      <c r="T189" t="s" s="80">
        <v>696</v>
      </c>
      <c r="U189" t="s" s="80">
        <v>697</v>
      </c>
    </row>
    <row r="190" s="99" customFormat="1" ht="12.5" customHeight="1" hidden="1">
      <c r="M190" s="172">
        <v>187</v>
      </c>
      <c r="N190" t="s" s="114">
        <v>698</v>
      </c>
      <c r="O190" s="178">
        <v>2</v>
      </c>
      <c r="P190" s="174"/>
      <c r="Q190" s="174"/>
      <c r="R190" s="174"/>
      <c r="S190" s="174"/>
      <c r="T190" t="s" s="80">
        <v>699</v>
      </c>
      <c r="U190" t="s" s="80">
        <v>700</v>
      </c>
    </row>
    <row r="191" s="99" customFormat="1" ht="12.5" customHeight="1" hidden="1">
      <c r="M191" s="172">
        <v>189</v>
      </c>
      <c r="N191" t="s" s="114">
        <v>701</v>
      </c>
      <c r="O191" s="178">
        <v>5</v>
      </c>
      <c r="P191" s="174"/>
      <c r="Q191" s="174"/>
      <c r="R191" s="174"/>
      <c r="S191" s="174"/>
      <c r="T191" t="s" s="80">
        <v>702</v>
      </c>
      <c r="U191" t="s" s="80">
        <v>703</v>
      </c>
    </row>
    <row r="192" s="99" customFormat="1" ht="12.5" customHeight="1" hidden="1">
      <c r="M192" s="172">
        <v>190</v>
      </c>
      <c r="N192" t="s" s="114">
        <v>704</v>
      </c>
      <c r="O192" s="178">
        <v>1</v>
      </c>
      <c r="P192" s="174"/>
      <c r="Q192" s="174"/>
      <c r="R192" s="174"/>
      <c r="S192" s="174"/>
      <c r="T192" t="s" s="80">
        <v>705</v>
      </c>
      <c r="U192" t="s" s="80">
        <v>706</v>
      </c>
    </row>
    <row r="193" s="99" customFormat="1" ht="12.5" customHeight="1" hidden="1">
      <c r="M193" s="172">
        <v>192</v>
      </c>
      <c r="N193" t="s" s="114">
        <v>707</v>
      </c>
      <c r="O193" s="178">
        <v>17</v>
      </c>
      <c r="P193" s="174"/>
      <c r="Q193" s="174"/>
      <c r="R193" s="174"/>
      <c r="S193" s="174"/>
      <c r="T193" t="s" s="80">
        <v>708</v>
      </c>
      <c r="U193" t="s" s="80">
        <v>709</v>
      </c>
    </row>
    <row r="194" s="99" customFormat="1" ht="12.5" customHeight="1" hidden="1">
      <c r="M194" s="172">
        <v>193</v>
      </c>
      <c r="N194" t="s" s="114">
        <v>710</v>
      </c>
      <c r="O194" s="178">
        <v>1</v>
      </c>
      <c r="P194" s="174"/>
      <c r="Q194" s="174"/>
      <c r="R194" s="174"/>
      <c r="S194" s="174"/>
      <c r="T194" t="s" s="80">
        <v>711</v>
      </c>
      <c r="U194" t="s" s="80">
        <v>712</v>
      </c>
    </row>
    <row r="195" s="99" customFormat="1" ht="12.5" customHeight="1" hidden="1">
      <c r="M195" s="172">
        <v>194</v>
      </c>
      <c r="N195" t="s" s="114">
        <v>713</v>
      </c>
      <c r="O195" s="178">
        <v>6</v>
      </c>
      <c r="P195" s="174"/>
      <c r="Q195" s="174"/>
      <c r="R195" s="174"/>
      <c r="S195" s="174"/>
      <c r="T195" t="s" s="80">
        <v>714</v>
      </c>
      <c r="U195" t="s" s="80">
        <v>715</v>
      </c>
    </row>
    <row r="196" s="99" customFormat="1" ht="12.5" customHeight="1" hidden="1">
      <c r="M196" s="172">
        <v>195</v>
      </c>
      <c r="N196" t="s" s="114">
        <v>716</v>
      </c>
      <c r="O196" s="178">
        <v>14</v>
      </c>
      <c r="P196" s="174"/>
      <c r="Q196" s="174"/>
      <c r="R196" s="174"/>
      <c r="S196" s="174"/>
      <c r="T196" t="s" s="80">
        <v>717</v>
      </c>
      <c r="U196" t="s" s="80">
        <v>718</v>
      </c>
    </row>
    <row r="197" s="99" customFormat="1" ht="12.5" customHeight="1" hidden="1">
      <c r="M197" s="172">
        <v>196</v>
      </c>
      <c r="N197" t="s" s="114">
        <v>719</v>
      </c>
      <c r="O197" s="178">
        <v>15</v>
      </c>
      <c r="P197" s="174"/>
      <c r="Q197" s="174"/>
      <c r="R197" s="174"/>
      <c r="S197" s="174"/>
      <c r="T197" t="s" s="80">
        <v>720</v>
      </c>
      <c r="U197" t="s" s="80">
        <v>721</v>
      </c>
    </row>
    <row r="198" s="99" customFormat="1" ht="12.5" customHeight="1" hidden="1">
      <c r="M198" s="172">
        <v>197</v>
      </c>
      <c r="N198" t="s" s="114">
        <v>722</v>
      </c>
      <c r="O198" s="178">
        <v>17</v>
      </c>
      <c r="P198" s="174"/>
      <c r="Q198" s="174"/>
      <c r="R198" s="174"/>
      <c r="S198" s="174"/>
      <c r="T198" t="s" s="80">
        <v>723</v>
      </c>
      <c r="U198" t="s" s="80">
        <v>724</v>
      </c>
    </row>
    <row r="199" s="99" customFormat="1" ht="12.5" customHeight="1" hidden="1">
      <c r="M199" s="172">
        <v>198</v>
      </c>
      <c r="N199" t="s" s="114">
        <v>725</v>
      </c>
      <c r="O199" s="178">
        <v>19</v>
      </c>
      <c r="P199" s="174"/>
      <c r="Q199" s="174"/>
      <c r="R199" s="174"/>
      <c r="S199" s="174"/>
      <c r="T199" t="s" s="80">
        <v>726</v>
      </c>
      <c r="U199" t="s" s="80">
        <v>727</v>
      </c>
    </row>
    <row r="200" s="99" customFormat="1" ht="12.5" customHeight="1" hidden="1">
      <c r="M200" s="172">
        <v>199</v>
      </c>
      <c r="N200" t="s" s="114">
        <v>728</v>
      </c>
      <c r="O200" s="178">
        <v>7</v>
      </c>
      <c r="P200" s="174"/>
      <c r="Q200" s="174"/>
      <c r="R200" s="174"/>
      <c r="S200" s="174"/>
      <c r="T200" t="s" s="80">
        <v>729</v>
      </c>
      <c r="U200" t="s" s="80">
        <v>730</v>
      </c>
    </row>
    <row r="201" s="99" customFormat="1" ht="12.5" customHeight="1" hidden="1">
      <c r="M201" s="172">
        <v>200</v>
      </c>
      <c r="N201" t="s" s="114">
        <v>731</v>
      </c>
      <c r="O201" s="178">
        <v>2</v>
      </c>
      <c r="P201" s="174"/>
      <c r="Q201" s="174"/>
      <c r="R201" s="174"/>
      <c r="S201" s="174"/>
      <c r="T201" t="s" s="80">
        <v>732</v>
      </c>
      <c r="U201" t="s" s="80">
        <v>733</v>
      </c>
    </row>
    <row r="202" s="99" customFormat="1" ht="12.5" customHeight="1" hidden="1">
      <c r="M202" s="172">
        <v>201</v>
      </c>
      <c r="N202" t="s" s="114">
        <v>734</v>
      </c>
      <c r="O202" s="178">
        <v>6</v>
      </c>
      <c r="P202" s="174"/>
      <c r="Q202" s="174"/>
      <c r="R202" s="174"/>
      <c r="S202" s="174"/>
      <c r="T202" t="s" s="80">
        <v>735</v>
      </c>
      <c r="U202" t="s" s="80">
        <v>736</v>
      </c>
    </row>
    <row r="203" s="99" customFormat="1" ht="12.5" customHeight="1" hidden="1">
      <c r="M203" s="172">
        <v>202</v>
      </c>
      <c r="N203" t="s" s="114">
        <v>737</v>
      </c>
      <c r="O203" s="178">
        <v>6</v>
      </c>
      <c r="P203" s="174"/>
      <c r="Q203" s="174"/>
      <c r="R203" s="174"/>
      <c r="S203" s="174"/>
      <c r="T203" t="s" s="80">
        <v>738</v>
      </c>
      <c r="U203" t="s" s="80">
        <v>739</v>
      </c>
    </row>
    <row r="204" s="99" customFormat="1" ht="12.5" customHeight="1" hidden="1">
      <c r="M204" s="172">
        <v>203</v>
      </c>
      <c r="N204" t="s" s="114">
        <v>740</v>
      </c>
      <c r="O204" s="178">
        <v>6</v>
      </c>
      <c r="P204" s="174"/>
      <c r="Q204" s="174"/>
      <c r="R204" s="174"/>
      <c r="S204" s="174"/>
      <c r="T204" t="s" s="80">
        <v>741</v>
      </c>
      <c r="U204" t="s" s="80">
        <v>742</v>
      </c>
    </row>
    <row r="205" s="99" customFormat="1" ht="12.5" customHeight="1" hidden="1">
      <c r="M205" s="172">
        <v>204</v>
      </c>
      <c r="N205" t="s" s="114">
        <v>743</v>
      </c>
      <c r="O205" s="178">
        <v>19</v>
      </c>
      <c r="P205" s="174"/>
      <c r="Q205" s="174"/>
      <c r="R205" s="174"/>
      <c r="S205" s="174"/>
      <c r="T205" t="s" s="80">
        <v>744</v>
      </c>
      <c r="U205" t="s" s="80">
        <v>745</v>
      </c>
    </row>
    <row r="206" s="99" customFormat="1" ht="12.5" customHeight="1" hidden="1">
      <c r="M206" s="172">
        <v>205</v>
      </c>
      <c r="N206" t="s" s="114">
        <v>746</v>
      </c>
      <c r="O206" s="178">
        <v>14</v>
      </c>
      <c r="P206" s="174"/>
      <c r="Q206" s="174"/>
      <c r="R206" s="174"/>
      <c r="S206" s="174"/>
      <c r="T206" t="s" s="80">
        <v>747</v>
      </c>
      <c r="U206" t="s" s="80">
        <v>748</v>
      </c>
    </row>
    <row r="207" s="99" customFormat="1" ht="12.5" customHeight="1" hidden="1">
      <c r="M207" s="172">
        <v>206</v>
      </c>
      <c r="N207" t="s" s="114">
        <v>749</v>
      </c>
      <c r="O207" s="178">
        <v>20</v>
      </c>
      <c r="P207" s="174"/>
      <c r="Q207" s="174"/>
      <c r="R207" s="174"/>
      <c r="S207" s="174"/>
      <c r="T207" t="s" s="80">
        <v>750</v>
      </c>
      <c r="U207" t="s" s="80">
        <v>751</v>
      </c>
    </row>
    <row r="208" s="99" customFormat="1" ht="12.5" customHeight="1" hidden="1">
      <c r="M208" s="172">
        <v>208</v>
      </c>
      <c r="N208" t="s" s="114">
        <v>752</v>
      </c>
      <c r="O208" s="178">
        <v>2</v>
      </c>
      <c r="P208" s="174"/>
      <c r="Q208" s="174"/>
      <c r="R208" s="174"/>
      <c r="S208" s="174"/>
      <c r="T208" t="s" s="80">
        <v>753</v>
      </c>
      <c r="U208" t="s" s="80">
        <v>754</v>
      </c>
    </row>
    <row r="209" s="99" customFormat="1" ht="12.5" customHeight="1" hidden="1">
      <c r="M209" s="172">
        <v>209</v>
      </c>
      <c r="N209" t="s" s="114">
        <v>755</v>
      </c>
      <c r="O209" s="178">
        <v>8</v>
      </c>
      <c r="P209" s="174"/>
      <c r="Q209" s="174"/>
      <c r="R209" s="174"/>
      <c r="S209" s="174"/>
      <c r="T209" t="s" s="80">
        <v>756</v>
      </c>
      <c r="U209" t="s" s="80">
        <v>757</v>
      </c>
    </row>
    <row r="210" s="99" customFormat="1" ht="12.5" customHeight="1" hidden="1">
      <c r="M210" s="172">
        <v>211</v>
      </c>
      <c r="N210" t="s" s="114">
        <v>758</v>
      </c>
      <c r="O210" s="178">
        <v>2</v>
      </c>
      <c r="P210" s="174"/>
      <c r="Q210" s="174"/>
      <c r="R210" s="174"/>
      <c r="S210" s="174"/>
      <c r="T210" t="s" s="80">
        <v>759</v>
      </c>
      <c r="U210" t="s" s="80">
        <v>760</v>
      </c>
    </row>
    <row r="211" s="99" customFormat="1" ht="12.5" customHeight="1" hidden="1">
      <c r="M211" s="172">
        <v>212</v>
      </c>
      <c r="N211" t="s" s="114">
        <v>761</v>
      </c>
      <c r="O211" s="178">
        <v>2</v>
      </c>
      <c r="P211" s="174"/>
      <c r="Q211" s="174"/>
      <c r="R211" s="174"/>
      <c r="S211" s="174"/>
      <c r="T211" t="s" s="80">
        <v>762</v>
      </c>
      <c r="U211" t="s" s="80">
        <v>763</v>
      </c>
    </row>
    <row r="212" s="99" customFormat="1" ht="12.5" customHeight="1" hidden="1">
      <c r="M212" s="172">
        <v>213</v>
      </c>
      <c r="N212" t="s" s="114">
        <v>764</v>
      </c>
      <c r="O212" s="178">
        <v>1</v>
      </c>
      <c r="P212" s="174"/>
      <c r="Q212" s="174"/>
      <c r="R212" s="174"/>
      <c r="S212" s="174"/>
      <c r="T212" t="s" s="80">
        <v>765</v>
      </c>
      <c r="U212" t="s" s="80">
        <v>766</v>
      </c>
    </row>
    <row r="213" s="99" customFormat="1" ht="12.5" customHeight="1" hidden="1">
      <c r="M213" s="172">
        <v>214</v>
      </c>
      <c r="N213" t="s" s="114">
        <v>767</v>
      </c>
      <c r="O213" s="178">
        <v>6</v>
      </c>
      <c r="P213" s="174"/>
      <c r="Q213" s="174"/>
      <c r="R213" s="174"/>
      <c r="S213" s="174"/>
      <c r="T213" t="s" s="80">
        <v>768</v>
      </c>
      <c r="U213" t="s" s="80">
        <v>769</v>
      </c>
    </row>
    <row r="214" s="99" customFormat="1" ht="12.5" customHeight="1" hidden="1">
      <c r="M214" s="172">
        <v>215</v>
      </c>
      <c r="N214" t="s" s="114">
        <v>770</v>
      </c>
      <c r="O214" s="178">
        <v>8</v>
      </c>
      <c r="P214" s="174"/>
      <c r="Q214" s="174"/>
      <c r="R214" s="174"/>
      <c r="S214" s="174"/>
      <c r="T214" t="s" s="80">
        <v>771</v>
      </c>
      <c r="U214" t="s" s="80">
        <v>772</v>
      </c>
    </row>
    <row r="215" s="99" customFormat="1" ht="12.5" customHeight="1" hidden="1">
      <c r="M215" s="172">
        <v>216</v>
      </c>
      <c r="N215" t="s" s="114">
        <v>773</v>
      </c>
      <c r="O215" s="178">
        <v>4</v>
      </c>
      <c r="P215" s="174"/>
      <c r="Q215" s="174"/>
      <c r="R215" s="174"/>
      <c r="S215" s="174"/>
      <c r="T215" t="s" s="80">
        <v>774</v>
      </c>
      <c r="U215" t="s" s="80">
        <v>775</v>
      </c>
    </row>
    <row r="216" s="99" customFormat="1" ht="12.5" customHeight="1" hidden="1">
      <c r="M216" s="172">
        <v>217</v>
      </c>
      <c r="N216" t="s" s="114">
        <v>776</v>
      </c>
      <c r="O216" s="178">
        <v>18</v>
      </c>
      <c r="P216" s="174"/>
      <c r="Q216" s="174"/>
      <c r="R216" s="174"/>
      <c r="S216" s="174"/>
      <c r="T216" t="s" s="80">
        <v>777</v>
      </c>
      <c r="U216" t="s" s="80">
        <v>778</v>
      </c>
    </row>
    <row r="217" s="99" customFormat="1" ht="12.5" customHeight="1" hidden="1">
      <c r="M217" s="172">
        <v>219</v>
      </c>
      <c r="N217" t="s" s="114">
        <v>779</v>
      </c>
      <c r="O217" s="178">
        <v>19</v>
      </c>
      <c r="P217" s="174"/>
      <c r="Q217" s="174"/>
      <c r="R217" s="174"/>
      <c r="S217" s="174"/>
      <c r="T217" t="s" s="80">
        <v>780</v>
      </c>
      <c r="U217" t="s" s="80">
        <v>781</v>
      </c>
    </row>
    <row r="218" s="99" customFormat="1" ht="12.5" customHeight="1" hidden="1">
      <c r="M218" s="172">
        <v>220</v>
      </c>
      <c r="N218" t="s" s="114">
        <v>782</v>
      </c>
      <c r="O218" s="178">
        <v>3</v>
      </c>
      <c r="P218" s="174"/>
      <c r="Q218" s="174"/>
      <c r="R218" s="174"/>
      <c r="S218" s="174"/>
      <c r="T218" t="s" s="80">
        <v>783</v>
      </c>
      <c r="U218" t="s" s="80">
        <v>784</v>
      </c>
    </row>
    <row r="219" s="99" customFormat="1" ht="12.5" customHeight="1" hidden="1">
      <c r="M219" s="172">
        <v>221</v>
      </c>
      <c r="N219" t="s" s="114">
        <v>785</v>
      </c>
      <c r="O219" s="178">
        <v>11</v>
      </c>
      <c r="P219" s="174"/>
      <c r="Q219" s="174"/>
      <c r="R219" s="174"/>
      <c r="S219" s="174"/>
      <c r="T219" t="s" s="80">
        <v>786</v>
      </c>
      <c r="U219" t="s" s="80">
        <v>787</v>
      </c>
    </row>
    <row r="220" s="99" customFormat="1" ht="12.5" customHeight="1" hidden="1">
      <c r="M220" s="172">
        <v>222</v>
      </c>
      <c r="N220" t="s" s="114">
        <v>788</v>
      </c>
      <c r="O220" s="178">
        <v>18</v>
      </c>
      <c r="P220" s="174"/>
      <c r="Q220" s="174"/>
      <c r="R220" s="174"/>
      <c r="S220" s="174"/>
      <c r="T220" t="s" s="80">
        <v>789</v>
      </c>
      <c r="U220" t="s" s="80">
        <v>790</v>
      </c>
    </row>
    <row r="221" s="99" customFormat="1" ht="12.5" customHeight="1" hidden="1">
      <c r="M221" s="172">
        <v>223</v>
      </c>
      <c r="N221" t="s" s="114">
        <v>791</v>
      </c>
      <c r="O221" s="178">
        <v>18</v>
      </c>
      <c r="P221" s="174"/>
      <c r="Q221" s="174"/>
      <c r="R221" s="174"/>
      <c r="S221" s="174"/>
      <c r="T221" t="s" s="80">
        <v>792</v>
      </c>
      <c r="U221" t="s" s="80">
        <v>793</v>
      </c>
    </row>
    <row r="222" s="99" customFormat="1" ht="12.5" customHeight="1" hidden="1">
      <c r="M222" s="172">
        <v>225</v>
      </c>
      <c r="N222" t="s" s="114">
        <v>794</v>
      </c>
      <c r="O222" s="178">
        <v>4</v>
      </c>
      <c r="P222" s="174"/>
      <c r="Q222" s="174"/>
      <c r="R222" s="174"/>
      <c r="S222" s="174"/>
      <c r="T222" t="s" s="80">
        <v>795</v>
      </c>
      <c r="U222" t="s" s="80">
        <v>796</v>
      </c>
    </row>
    <row r="223" s="99" customFormat="1" ht="12.5" customHeight="1" hidden="1">
      <c r="M223" s="172">
        <v>226</v>
      </c>
      <c r="N223" t="s" s="114">
        <v>797</v>
      </c>
      <c r="O223" s="178">
        <v>19</v>
      </c>
      <c r="P223" s="174"/>
      <c r="Q223" s="174"/>
      <c r="R223" s="174"/>
      <c r="S223" s="174"/>
      <c r="T223" t="s" s="80">
        <v>798</v>
      </c>
      <c r="U223" t="s" s="80">
        <v>799</v>
      </c>
    </row>
    <row r="224" s="99" customFormat="1" ht="12.5" customHeight="1" hidden="1">
      <c r="M224" s="172">
        <v>227</v>
      </c>
      <c r="N224" t="s" s="114">
        <v>800</v>
      </c>
      <c r="O224" s="178">
        <v>6</v>
      </c>
      <c r="P224" s="174"/>
      <c r="Q224" s="174"/>
      <c r="R224" s="174"/>
      <c r="S224" s="174"/>
      <c r="T224" t="s" s="80">
        <v>801</v>
      </c>
      <c r="U224" t="s" s="80">
        <v>802</v>
      </c>
    </row>
    <row r="225" s="99" customFormat="1" ht="12.5" customHeight="1" hidden="1">
      <c r="M225" s="172">
        <v>228</v>
      </c>
      <c r="N225" t="s" s="114">
        <v>803</v>
      </c>
      <c r="O225" s="178">
        <v>3</v>
      </c>
      <c r="P225" s="174"/>
      <c r="Q225" s="174"/>
      <c r="R225" s="174"/>
      <c r="S225" s="174"/>
      <c r="T225" t="s" s="80">
        <v>804</v>
      </c>
      <c r="U225" t="s" s="80">
        <v>805</v>
      </c>
    </row>
    <row r="226" s="99" customFormat="1" ht="12.5" customHeight="1" hidden="1">
      <c r="M226" s="172">
        <v>229</v>
      </c>
      <c r="N226" t="s" s="114">
        <v>806</v>
      </c>
      <c r="O226" s="178">
        <v>5</v>
      </c>
      <c r="P226" s="174"/>
      <c r="Q226" s="174"/>
      <c r="R226" s="174"/>
      <c r="S226" s="174"/>
      <c r="T226" t="s" s="80">
        <v>807</v>
      </c>
      <c r="U226" t="s" s="80">
        <v>808</v>
      </c>
    </row>
    <row r="227" s="99" customFormat="1" ht="12.5" customHeight="1" hidden="1">
      <c r="M227" s="172">
        <v>230</v>
      </c>
      <c r="N227" t="s" s="114">
        <v>809</v>
      </c>
      <c r="O227" s="178">
        <v>14</v>
      </c>
      <c r="P227" s="174"/>
      <c r="Q227" s="174"/>
      <c r="R227" s="174"/>
      <c r="S227" s="174"/>
      <c r="T227" t="s" s="80">
        <v>810</v>
      </c>
      <c r="U227" t="s" s="80">
        <v>811</v>
      </c>
    </row>
    <row r="228" s="99" customFormat="1" ht="12.5" customHeight="1" hidden="1">
      <c r="M228" s="172">
        <v>231</v>
      </c>
      <c r="N228" t="s" s="114">
        <v>812</v>
      </c>
      <c r="O228" s="178">
        <v>11</v>
      </c>
      <c r="P228" s="174"/>
      <c r="Q228" s="174"/>
      <c r="R228" s="174"/>
      <c r="S228" s="174"/>
      <c r="T228" t="s" s="80">
        <v>813</v>
      </c>
      <c r="U228" t="s" s="80">
        <v>814</v>
      </c>
    </row>
    <row r="229" s="99" customFormat="1" ht="12.5" customHeight="1" hidden="1">
      <c r="M229" s="172">
        <v>232</v>
      </c>
      <c r="N229" t="s" s="114">
        <v>815</v>
      </c>
      <c r="O229" s="178">
        <v>3</v>
      </c>
      <c r="P229" s="174"/>
      <c r="Q229" s="174"/>
      <c r="R229" s="174"/>
      <c r="S229" s="174"/>
      <c r="T229" t="s" s="80">
        <v>816</v>
      </c>
      <c r="U229" t="s" s="80">
        <v>817</v>
      </c>
    </row>
    <row r="230" s="99" customFormat="1" ht="12.5" customHeight="1" hidden="1">
      <c r="M230" s="172">
        <v>234</v>
      </c>
      <c r="N230" t="s" s="114">
        <v>818</v>
      </c>
      <c r="O230" s="178">
        <v>13</v>
      </c>
      <c r="P230" s="174"/>
      <c r="Q230" s="174"/>
      <c r="R230" s="174"/>
      <c r="S230" s="174"/>
      <c r="T230" t="s" s="80">
        <v>819</v>
      </c>
      <c r="U230" t="s" s="80">
        <v>820</v>
      </c>
    </row>
    <row r="231" s="99" customFormat="1" ht="12.5" customHeight="1" hidden="1">
      <c r="M231" s="172">
        <v>235</v>
      </c>
      <c r="N231" t="s" s="114">
        <v>821</v>
      </c>
      <c r="O231" s="178">
        <v>18</v>
      </c>
      <c r="P231" s="174"/>
      <c r="Q231" s="174"/>
      <c r="R231" s="174"/>
      <c r="S231" s="174"/>
      <c r="T231" t="s" s="80">
        <v>822</v>
      </c>
      <c r="U231" t="s" s="80">
        <v>823</v>
      </c>
    </row>
    <row r="232" s="99" customFormat="1" ht="12.5" customHeight="1" hidden="1">
      <c r="M232" s="172">
        <v>236</v>
      </c>
      <c r="N232" t="s" s="114">
        <v>824</v>
      </c>
      <c r="O232" s="178">
        <v>2</v>
      </c>
      <c r="P232" s="174"/>
      <c r="Q232" s="174"/>
      <c r="R232" s="174"/>
      <c r="S232" s="174"/>
      <c r="T232" t="s" s="80">
        <v>825</v>
      </c>
      <c r="U232" t="s" s="80">
        <v>826</v>
      </c>
    </row>
    <row r="233" s="99" customFormat="1" ht="12.5" customHeight="1" hidden="1">
      <c r="M233" s="172">
        <v>237</v>
      </c>
      <c r="N233" t="s" s="114">
        <v>827</v>
      </c>
      <c r="O233" s="178">
        <v>8</v>
      </c>
      <c r="P233" s="174"/>
      <c r="Q233" s="174"/>
      <c r="R233" s="174"/>
      <c r="S233" s="174"/>
      <c r="T233" t="s" s="80">
        <v>828</v>
      </c>
      <c r="U233" t="s" s="80">
        <v>829</v>
      </c>
    </row>
    <row r="234" s="99" customFormat="1" ht="12.5" customHeight="1" hidden="1">
      <c r="M234" s="172">
        <v>239</v>
      </c>
      <c r="N234" t="s" s="114">
        <v>830</v>
      </c>
      <c r="O234" s="178">
        <v>16</v>
      </c>
      <c r="P234" s="174"/>
      <c r="Q234" s="174"/>
      <c r="R234" s="174"/>
      <c r="S234" s="174"/>
      <c r="T234" t="s" s="80">
        <v>831</v>
      </c>
      <c r="U234" t="s" s="80">
        <v>832</v>
      </c>
    </row>
    <row r="235" s="99" customFormat="1" ht="12.5" customHeight="1" hidden="1">
      <c r="M235" s="172">
        <v>240</v>
      </c>
      <c r="N235" t="s" s="114">
        <v>833</v>
      </c>
      <c r="O235" s="178">
        <v>9</v>
      </c>
      <c r="P235" s="174"/>
      <c r="Q235" s="174"/>
      <c r="R235" s="174"/>
      <c r="S235" s="174"/>
      <c r="T235" t="s" s="80">
        <v>834</v>
      </c>
      <c r="U235" t="s" s="80">
        <v>835</v>
      </c>
    </row>
    <row r="236" s="99" customFormat="1" ht="12.5" customHeight="1" hidden="1">
      <c r="M236" s="172">
        <v>242</v>
      </c>
      <c r="N236" t="s" s="114">
        <v>836</v>
      </c>
      <c r="O236" s="178">
        <v>8</v>
      </c>
      <c r="P236" s="174"/>
      <c r="Q236" s="174"/>
      <c r="R236" s="174"/>
      <c r="S236" s="174"/>
      <c r="T236" t="s" s="80">
        <v>837</v>
      </c>
      <c r="U236" t="s" s="80">
        <v>838</v>
      </c>
    </row>
    <row r="237" s="99" customFormat="1" ht="12.5" customHeight="1" hidden="1">
      <c r="M237" s="172">
        <v>243</v>
      </c>
      <c r="N237" t="s" s="114">
        <v>839</v>
      </c>
      <c r="O237" s="178">
        <v>17</v>
      </c>
      <c r="P237" s="174"/>
      <c r="Q237" s="174"/>
      <c r="R237" s="174"/>
      <c r="S237" s="174"/>
      <c r="T237" t="s" s="80">
        <v>840</v>
      </c>
      <c r="U237" t="s" s="80">
        <v>841</v>
      </c>
    </row>
    <row r="238" s="99" customFormat="1" ht="12.5" customHeight="1" hidden="1">
      <c r="M238" s="172">
        <v>244</v>
      </c>
      <c r="N238" t="s" s="114">
        <v>842</v>
      </c>
      <c r="O238" s="178">
        <v>5</v>
      </c>
      <c r="P238" s="174"/>
      <c r="Q238" s="174"/>
      <c r="R238" s="174"/>
      <c r="S238" s="174"/>
      <c r="T238" t="s" s="80">
        <v>843</v>
      </c>
      <c r="U238" t="s" s="80">
        <v>844</v>
      </c>
    </row>
    <row r="239" s="99" customFormat="1" ht="12.5" customHeight="1" hidden="1">
      <c r="M239" s="172">
        <v>245</v>
      </c>
      <c r="N239" t="s" s="114">
        <v>845</v>
      </c>
      <c r="O239" s="178">
        <v>10</v>
      </c>
      <c r="P239" s="174"/>
      <c r="Q239" s="174"/>
      <c r="R239" s="174"/>
      <c r="S239" s="174"/>
      <c r="T239" t="s" s="80">
        <v>846</v>
      </c>
      <c r="U239" t="s" s="80">
        <v>847</v>
      </c>
    </row>
    <row r="240" s="99" customFormat="1" ht="12.5" customHeight="1" hidden="1">
      <c r="M240" s="172">
        <v>246</v>
      </c>
      <c r="N240" t="s" s="114">
        <v>848</v>
      </c>
      <c r="O240" s="178">
        <v>18</v>
      </c>
      <c r="P240" s="174"/>
      <c r="Q240" s="174"/>
      <c r="R240" s="174"/>
      <c r="S240" s="174"/>
      <c r="T240" t="s" s="80">
        <v>849</v>
      </c>
      <c r="U240" t="s" s="80">
        <v>850</v>
      </c>
    </row>
    <row r="241" s="99" customFormat="1" ht="12.5" customHeight="1" hidden="1">
      <c r="M241" s="172">
        <v>247</v>
      </c>
      <c r="N241" t="s" s="114">
        <v>851</v>
      </c>
      <c r="O241" s="178">
        <v>5</v>
      </c>
      <c r="P241" s="174"/>
      <c r="Q241" s="174"/>
      <c r="R241" s="174"/>
      <c r="S241" s="174"/>
      <c r="T241" t="s" s="80">
        <v>852</v>
      </c>
      <c r="U241" t="s" s="80">
        <v>853</v>
      </c>
    </row>
    <row r="242" s="99" customFormat="1" ht="12.5" customHeight="1" hidden="1">
      <c r="M242" s="172">
        <v>248</v>
      </c>
      <c r="N242" t="s" s="114">
        <v>854</v>
      </c>
      <c r="O242" s="178">
        <v>2</v>
      </c>
      <c r="P242" s="174"/>
      <c r="Q242" s="174"/>
      <c r="R242" s="174"/>
      <c r="S242" s="174"/>
      <c r="T242" t="s" s="80">
        <v>855</v>
      </c>
      <c r="U242" t="s" s="80">
        <v>856</v>
      </c>
    </row>
    <row r="243" s="99" customFormat="1" ht="12.5" customHeight="1" hidden="1">
      <c r="M243" s="172">
        <v>249</v>
      </c>
      <c r="N243" t="s" s="114">
        <v>857</v>
      </c>
      <c r="O243" s="178">
        <v>17</v>
      </c>
      <c r="P243" s="174"/>
      <c r="Q243" s="174"/>
      <c r="R243" s="174"/>
      <c r="S243" s="174"/>
      <c r="T243" t="s" s="80">
        <v>858</v>
      </c>
      <c r="U243" t="s" s="80">
        <v>859</v>
      </c>
    </row>
    <row r="244" s="99" customFormat="1" ht="12.5" customHeight="1" hidden="1">
      <c r="M244" s="172">
        <v>250</v>
      </c>
      <c r="N244" t="s" s="114">
        <v>860</v>
      </c>
      <c r="O244" s="178">
        <v>20</v>
      </c>
      <c r="P244" s="174"/>
      <c r="Q244" s="174"/>
      <c r="R244" s="174"/>
      <c r="S244" s="174"/>
      <c r="T244" t="s" s="80">
        <v>861</v>
      </c>
      <c r="U244" t="s" s="80">
        <v>862</v>
      </c>
    </row>
    <row r="245" s="99" customFormat="1" ht="12.5" customHeight="1" hidden="1">
      <c r="M245" s="172">
        <v>251</v>
      </c>
      <c r="N245" t="s" s="114">
        <v>863</v>
      </c>
      <c r="O245" s="178">
        <v>5</v>
      </c>
      <c r="P245" s="174"/>
      <c r="Q245" s="174"/>
      <c r="R245" s="174"/>
      <c r="S245" s="174"/>
      <c r="T245" t="s" s="80">
        <v>864</v>
      </c>
      <c r="U245" t="s" s="80">
        <v>865</v>
      </c>
    </row>
    <row r="246" s="99" customFormat="1" ht="12.5" customHeight="1" hidden="1">
      <c r="M246" s="172">
        <v>252</v>
      </c>
      <c r="N246" t="s" s="114">
        <v>866</v>
      </c>
      <c r="O246" s="178">
        <v>8</v>
      </c>
      <c r="P246" s="174"/>
      <c r="Q246" s="174"/>
      <c r="R246" s="174"/>
      <c r="S246" s="174"/>
      <c r="T246" t="s" s="80">
        <v>867</v>
      </c>
      <c r="U246" t="s" s="80">
        <v>868</v>
      </c>
    </row>
    <row r="247" s="99" customFormat="1" ht="12.5" customHeight="1" hidden="1">
      <c r="M247" s="172">
        <v>253</v>
      </c>
      <c r="N247" t="s" s="114">
        <v>869</v>
      </c>
      <c r="O247" s="178">
        <v>8</v>
      </c>
      <c r="P247" s="174"/>
      <c r="Q247" s="174"/>
      <c r="R247" s="174"/>
      <c r="S247" s="174"/>
      <c r="T247" t="s" s="80">
        <v>870</v>
      </c>
      <c r="U247" t="s" s="80">
        <v>871</v>
      </c>
    </row>
    <row r="248" s="99" customFormat="1" ht="12.5" customHeight="1" hidden="1">
      <c r="M248" s="172">
        <v>254</v>
      </c>
      <c r="N248" t="s" s="114">
        <v>872</v>
      </c>
      <c r="O248" s="178">
        <v>18</v>
      </c>
      <c r="P248" s="174"/>
      <c r="Q248" s="174"/>
      <c r="R248" s="174"/>
      <c r="S248" s="174"/>
      <c r="T248" t="s" s="80">
        <v>873</v>
      </c>
      <c r="U248" t="s" s="80">
        <v>874</v>
      </c>
    </row>
    <row r="249" s="99" customFormat="1" ht="12.5" customHeight="1" hidden="1">
      <c r="M249" s="172">
        <v>256</v>
      </c>
      <c r="N249" t="s" s="114">
        <v>875</v>
      </c>
      <c r="O249" s="178">
        <v>2</v>
      </c>
      <c r="P249" s="174"/>
      <c r="Q249" s="174"/>
      <c r="R249" s="174"/>
      <c r="S249" s="174"/>
      <c r="T249" t="s" s="80">
        <v>876</v>
      </c>
      <c r="U249" t="s" s="80">
        <v>877</v>
      </c>
    </row>
    <row r="250" s="99" customFormat="1" ht="12.5" customHeight="1" hidden="1">
      <c r="M250" s="172">
        <v>257</v>
      </c>
      <c r="N250" t="s" s="114">
        <v>878</v>
      </c>
      <c r="O250" s="178">
        <v>14</v>
      </c>
      <c r="P250" s="174"/>
      <c r="Q250" s="174"/>
      <c r="R250" s="174"/>
      <c r="S250" s="174"/>
      <c r="T250" t="s" s="80">
        <v>879</v>
      </c>
      <c r="U250" t="s" s="80">
        <v>880</v>
      </c>
    </row>
    <row r="251" s="99" customFormat="1" ht="12.5" customHeight="1" hidden="1">
      <c r="M251" s="172">
        <v>258</v>
      </c>
      <c r="N251" t="s" s="114">
        <v>881</v>
      </c>
      <c r="O251" s="178">
        <v>17</v>
      </c>
      <c r="P251" s="174"/>
      <c r="Q251" s="174"/>
      <c r="R251" s="174"/>
      <c r="S251" s="174"/>
      <c r="T251" t="s" s="80">
        <v>882</v>
      </c>
      <c r="U251" t="s" s="80">
        <v>883</v>
      </c>
    </row>
    <row r="252" s="99" customFormat="1" ht="12.5" customHeight="1" hidden="1">
      <c r="M252" s="172">
        <v>259</v>
      </c>
      <c r="N252" t="s" s="114">
        <v>884</v>
      </c>
      <c r="O252" s="178">
        <v>3</v>
      </c>
      <c r="P252" s="174"/>
      <c r="Q252" s="174"/>
      <c r="R252" s="174"/>
      <c r="S252" s="174"/>
      <c r="T252" t="s" s="80">
        <v>885</v>
      </c>
      <c r="U252" t="s" s="80">
        <v>886</v>
      </c>
    </row>
    <row r="253" s="99" customFormat="1" ht="12.5" customHeight="1" hidden="1">
      <c r="M253" s="172">
        <v>260</v>
      </c>
      <c r="N253" t="s" s="114">
        <v>887</v>
      </c>
      <c r="O253" s="178">
        <v>5</v>
      </c>
      <c r="P253" s="174"/>
      <c r="Q253" s="174"/>
      <c r="R253" s="174"/>
      <c r="S253" s="174"/>
      <c r="T253" t="s" s="80">
        <v>888</v>
      </c>
      <c r="U253" t="s" s="80">
        <v>889</v>
      </c>
    </row>
    <row r="254" s="99" customFormat="1" ht="12.5" customHeight="1" hidden="1">
      <c r="M254" s="172">
        <v>261</v>
      </c>
      <c r="N254" t="s" s="114">
        <v>890</v>
      </c>
      <c r="O254" s="178">
        <v>8</v>
      </c>
      <c r="P254" s="174"/>
      <c r="Q254" s="174"/>
      <c r="R254" s="174"/>
      <c r="S254" s="174"/>
      <c r="T254" t="s" s="80">
        <v>891</v>
      </c>
      <c r="U254" t="s" s="80">
        <v>892</v>
      </c>
    </row>
    <row r="255" s="99" customFormat="1" ht="12.5" customHeight="1" hidden="1">
      <c r="M255" s="172">
        <v>263</v>
      </c>
      <c r="N255" t="s" s="114">
        <v>893</v>
      </c>
      <c r="O255" s="178">
        <v>18</v>
      </c>
      <c r="P255" s="174"/>
      <c r="Q255" s="174"/>
      <c r="R255" s="174"/>
      <c r="S255" s="174"/>
      <c r="T255" t="s" s="80">
        <v>894</v>
      </c>
      <c r="U255" t="s" s="80">
        <v>895</v>
      </c>
    </row>
    <row r="256" s="99" customFormat="1" ht="12.5" customHeight="1" hidden="1">
      <c r="M256" s="172">
        <v>264</v>
      </c>
      <c r="N256" t="s" s="114">
        <v>896</v>
      </c>
      <c r="O256" s="178">
        <v>19</v>
      </c>
      <c r="P256" s="174"/>
      <c r="Q256" s="174"/>
      <c r="R256" s="174"/>
      <c r="S256" s="174"/>
      <c r="T256" t="s" s="80">
        <v>897</v>
      </c>
      <c r="U256" t="s" s="80">
        <v>898</v>
      </c>
    </row>
    <row r="257" s="99" customFormat="1" ht="12.5" customHeight="1" hidden="1">
      <c r="M257" s="172">
        <v>265</v>
      </c>
      <c r="N257" t="s" s="114">
        <v>899</v>
      </c>
      <c r="O257" s="178">
        <v>2</v>
      </c>
      <c r="P257" s="174"/>
      <c r="Q257" s="174"/>
      <c r="R257" s="174"/>
      <c r="S257" s="174"/>
      <c r="T257" t="s" s="80">
        <v>900</v>
      </c>
      <c r="U257" t="s" s="80">
        <v>901</v>
      </c>
    </row>
    <row r="258" s="99" customFormat="1" ht="12.5" customHeight="1" hidden="1">
      <c r="M258" s="172">
        <v>266</v>
      </c>
      <c r="N258" t="s" s="114">
        <v>902</v>
      </c>
      <c r="O258" s="178">
        <v>10</v>
      </c>
      <c r="P258" s="174"/>
      <c r="Q258" s="174"/>
      <c r="R258" s="174"/>
      <c r="S258" s="174"/>
      <c r="T258" t="s" s="80">
        <v>903</v>
      </c>
      <c r="U258" t="s" s="80">
        <v>904</v>
      </c>
    </row>
    <row r="259" s="99" customFormat="1" ht="12.5" customHeight="1" hidden="1">
      <c r="M259" s="172">
        <v>267</v>
      </c>
      <c r="N259" t="s" s="114">
        <v>905</v>
      </c>
      <c r="O259" s="178">
        <v>17</v>
      </c>
      <c r="P259" s="174"/>
      <c r="Q259" s="174"/>
      <c r="R259" s="174"/>
      <c r="S259" s="174"/>
      <c r="T259" t="s" s="80">
        <v>906</v>
      </c>
      <c r="U259" t="s" s="80">
        <v>907</v>
      </c>
    </row>
    <row r="260" s="99" customFormat="1" ht="12.5" customHeight="1" hidden="1">
      <c r="M260" s="172">
        <v>268</v>
      </c>
      <c r="N260" t="s" s="114">
        <v>908</v>
      </c>
      <c r="O260" s="178">
        <v>19</v>
      </c>
      <c r="P260" s="174"/>
      <c r="Q260" s="174"/>
      <c r="R260" s="174"/>
      <c r="S260" s="174"/>
      <c r="T260" t="s" s="80">
        <v>909</v>
      </c>
      <c r="U260" t="s" s="80">
        <v>910</v>
      </c>
    </row>
    <row r="261" s="99" customFormat="1" ht="12.5" customHeight="1" hidden="1">
      <c r="M261" s="172">
        <v>270</v>
      </c>
      <c r="N261" t="s" s="114">
        <v>911</v>
      </c>
      <c r="O261" s="178">
        <v>6</v>
      </c>
      <c r="P261" s="174"/>
      <c r="Q261" s="174"/>
      <c r="R261" s="174"/>
      <c r="S261" s="174"/>
      <c r="T261" t="s" s="80">
        <v>912</v>
      </c>
      <c r="U261" t="s" s="80">
        <v>913</v>
      </c>
    </row>
    <row r="262" s="99" customFormat="1" ht="12.5" customHeight="1" hidden="1">
      <c r="M262" s="172">
        <v>271</v>
      </c>
      <c r="N262" t="s" s="114">
        <v>914</v>
      </c>
      <c r="O262" s="178">
        <v>14</v>
      </c>
      <c r="P262" s="174"/>
      <c r="Q262" s="174"/>
      <c r="R262" s="174"/>
      <c r="S262" s="174"/>
      <c r="T262" t="s" s="80">
        <v>915</v>
      </c>
      <c r="U262" t="s" s="80">
        <v>916</v>
      </c>
    </row>
    <row r="263" s="99" customFormat="1" ht="12.5" customHeight="1" hidden="1">
      <c r="M263" s="172">
        <v>273</v>
      </c>
      <c r="N263" t="s" s="114">
        <v>917</v>
      </c>
      <c r="O263" s="178">
        <v>8</v>
      </c>
      <c r="P263" s="174"/>
      <c r="Q263" s="174"/>
      <c r="R263" s="174"/>
      <c r="S263" s="174"/>
      <c r="T263" t="s" s="80">
        <v>918</v>
      </c>
      <c r="U263" t="s" s="80">
        <v>919</v>
      </c>
    </row>
    <row r="264" s="99" customFormat="1" ht="12.5" customHeight="1" hidden="1">
      <c r="M264" s="172">
        <v>274</v>
      </c>
      <c r="N264" t="s" s="114">
        <v>920</v>
      </c>
      <c r="O264" s="178">
        <v>18</v>
      </c>
      <c r="P264" s="174"/>
      <c r="Q264" s="174"/>
      <c r="R264" s="174"/>
      <c r="S264" s="174"/>
      <c r="T264" t="s" s="80">
        <v>921</v>
      </c>
      <c r="U264" t="s" s="80">
        <v>922</v>
      </c>
    </row>
    <row r="265" s="99" customFormat="1" ht="12.5" customHeight="1" hidden="1">
      <c r="M265" s="172">
        <v>275</v>
      </c>
      <c r="N265" t="s" s="114">
        <v>923</v>
      </c>
      <c r="O265" s="178">
        <v>8</v>
      </c>
      <c r="P265" s="174"/>
      <c r="Q265" s="174"/>
      <c r="R265" s="174"/>
      <c r="S265" s="174"/>
      <c r="T265" t="s" s="80">
        <v>924</v>
      </c>
      <c r="U265" t="s" s="80">
        <v>925</v>
      </c>
    </row>
    <row r="266" s="99" customFormat="1" ht="12.5" customHeight="1" hidden="1">
      <c r="M266" s="172">
        <v>276</v>
      </c>
      <c r="N266" t="s" s="114">
        <v>926</v>
      </c>
      <c r="O266" s="178">
        <v>20</v>
      </c>
      <c r="P266" s="174"/>
      <c r="Q266" s="174"/>
      <c r="R266" s="174"/>
      <c r="S266" s="174"/>
      <c r="T266" t="s" s="80">
        <v>927</v>
      </c>
      <c r="U266" t="s" s="80">
        <v>928</v>
      </c>
    </row>
    <row r="267" s="99" customFormat="1" ht="12.5" customHeight="1" hidden="1">
      <c r="M267" s="172">
        <v>278</v>
      </c>
      <c r="N267" t="s" s="114">
        <v>929</v>
      </c>
      <c r="O267" s="178">
        <v>14</v>
      </c>
      <c r="P267" s="174"/>
      <c r="Q267" s="174"/>
      <c r="R267" s="174"/>
      <c r="S267" s="174"/>
      <c r="T267" t="s" s="80">
        <v>930</v>
      </c>
      <c r="U267" t="s" s="80">
        <v>931</v>
      </c>
    </row>
    <row r="268" s="99" customFormat="1" ht="12.5" customHeight="1" hidden="1">
      <c r="M268" s="172">
        <v>279</v>
      </c>
      <c r="N268" t="s" s="114">
        <v>932</v>
      </c>
      <c r="O268" s="178">
        <v>20</v>
      </c>
      <c r="P268" s="174"/>
      <c r="Q268" s="174"/>
      <c r="R268" s="174"/>
      <c r="S268" s="174"/>
      <c r="T268" t="s" s="80">
        <v>933</v>
      </c>
      <c r="U268" t="s" s="80">
        <v>934</v>
      </c>
    </row>
    <row r="269" s="99" customFormat="1" ht="12.5" customHeight="1" hidden="1">
      <c r="M269" s="172">
        <v>280</v>
      </c>
      <c r="N269" t="s" s="114">
        <v>935</v>
      </c>
      <c r="O269" s="178">
        <v>17</v>
      </c>
      <c r="P269" s="174"/>
      <c r="Q269" s="174"/>
      <c r="R269" s="174"/>
      <c r="S269" s="174"/>
      <c r="T269" t="s" s="80">
        <v>936</v>
      </c>
      <c r="U269" t="s" s="80">
        <v>937</v>
      </c>
    </row>
    <row r="270" s="99" customFormat="1" ht="12.5" customHeight="1" hidden="1">
      <c r="M270" s="172">
        <v>281</v>
      </c>
      <c r="N270" t="s" s="114">
        <v>938</v>
      </c>
      <c r="O270" s="178">
        <v>4</v>
      </c>
      <c r="P270" s="174"/>
      <c r="Q270" s="174"/>
      <c r="R270" s="174"/>
      <c r="S270" s="174"/>
      <c r="T270" t="s" s="80">
        <v>939</v>
      </c>
      <c r="U270" t="s" s="80">
        <v>940</v>
      </c>
    </row>
    <row r="271" s="99" customFormat="1" ht="12.5" customHeight="1" hidden="1">
      <c r="M271" s="172">
        <v>282</v>
      </c>
      <c r="N271" t="s" s="114">
        <v>941</v>
      </c>
      <c r="O271" s="178">
        <v>13</v>
      </c>
      <c r="P271" s="174"/>
      <c r="Q271" s="174"/>
      <c r="R271" s="174"/>
      <c r="S271" s="174"/>
      <c r="T271" t="s" s="80">
        <v>942</v>
      </c>
      <c r="U271" t="s" s="80">
        <v>943</v>
      </c>
    </row>
    <row r="272" s="99" customFormat="1" ht="12.5" customHeight="1" hidden="1">
      <c r="M272" s="172">
        <v>283</v>
      </c>
      <c r="N272" t="s" s="114">
        <v>944</v>
      </c>
      <c r="O272" s="178">
        <v>10</v>
      </c>
      <c r="P272" s="174"/>
      <c r="Q272" s="174"/>
      <c r="R272" s="174"/>
      <c r="S272" s="174"/>
      <c r="T272" t="s" s="80">
        <v>945</v>
      </c>
      <c r="U272" t="s" s="80">
        <v>946</v>
      </c>
    </row>
    <row r="273" s="99" customFormat="1" ht="12.5" customHeight="1" hidden="1">
      <c r="M273" s="172">
        <v>284</v>
      </c>
      <c r="N273" t="s" s="114">
        <v>947</v>
      </c>
      <c r="O273" s="178">
        <v>12</v>
      </c>
      <c r="P273" s="174"/>
      <c r="Q273" s="174"/>
      <c r="R273" s="174"/>
      <c r="S273" s="174"/>
      <c r="T273" t="s" s="80">
        <v>948</v>
      </c>
      <c r="U273" t="s" s="80">
        <v>949</v>
      </c>
    </row>
    <row r="274" s="99" customFormat="1" ht="12.5" customHeight="1" hidden="1">
      <c r="M274" s="172">
        <v>285</v>
      </c>
      <c r="N274" t="s" s="114">
        <v>950</v>
      </c>
      <c r="O274" s="178">
        <v>12</v>
      </c>
      <c r="P274" s="174"/>
      <c r="Q274" s="174"/>
      <c r="R274" s="174"/>
      <c r="S274" s="174"/>
      <c r="T274" t="s" s="80">
        <v>951</v>
      </c>
      <c r="U274" t="s" s="80">
        <v>952</v>
      </c>
    </row>
    <row r="275" s="99" customFormat="1" ht="12.5" customHeight="1" hidden="1">
      <c r="M275" s="172">
        <v>287</v>
      </c>
      <c r="N275" t="s" s="114">
        <v>953</v>
      </c>
      <c r="O275" s="178">
        <v>7</v>
      </c>
      <c r="P275" s="174"/>
      <c r="Q275" s="174"/>
      <c r="R275" s="174"/>
      <c r="S275" s="174"/>
      <c r="T275" t="s" s="80">
        <v>954</v>
      </c>
      <c r="U275" t="s" s="80">
        <v>955</v>
      </c>
    </row>
    <row r="276" s="99" customFormat="1" ht="12.5" customHeight="1" hidden="1">
      <c r="M276" s="172">
        <v>288</v>
      </c>
      <c r="N276" t="s" s="114">
        <v>956</v>
      </c>
      <c r="O276" s="178">
        <v>9</v>
      </c>
      <c r="P276" s="174"/>
      <c r="Q276" s="174"/>
      <c r="R276" s="174"/>
      <c r="S276" s="174"/>
      <c r="T276" t="s" s="80">
        <v>957</v>
      </c>
      <c r="U276" t="s" s="80">
        <v>958</v>
      </c>
    </row>
    <row r="277" s="99" customFormat="1" ht="12.5" customHeight="1" hidden="1">
      <c r="M277" s="172">
        <v>289</v>
      </c>
      <c r="N277" t="s" s="114">
        <v>959</v>
      </c>
      <c r="O277" s="178">
        <v>5</v>
      </c>
      <c r="P277" s="174"/>
      <c r="Q277" s="174"/>
      <c r="R277" s="174"/>
      <c r="S277" s="174"/>
      <c r="T277" t="s" s="80">
        <v>960</v>
      </c>
      <c r="U277" t="s" s="80">
        <v>961</v>
      </c>
    </row>
    <row r="278" s="99" customFormat="1" ht="12.5" customHeight="1" hidden="1">
      <c r="M278" s="172">
        <v>290</v>
      </c>
      <c r="N278" t="s" s="114">
        <v>962</v>
      </c>
      <c r="O278" s="178">
        <v>8</v>
      </c>
      <c r="P278" s="174"/>
      <c r="Q278" s="174"/>
      <c r="R278" s="174"/>
      <c r="S278" s="174"/>
      <c r="T278" t="s" s="80">
        <v>963</v>
      </c>
      <c r="U278" t="s" s="80">
        <v>964</v>
      </c>
    </row>
    <row r="279" s="99" customFormat="1" ht="12.5" customHeight="1" hidden="1">
      <c r="M279" s="172">
        <v>291</v>
      </c>
      <c r="N279" t="s" s="114">
        <v>965</v>
      </c>
      <c r="O279" s="178">
        <v>18</v>
      </c>
      <c r="P279" s="174"/>
      <c r="Q279" s="174"/>
      <c r="R279" s="174"/>
      <c r="S279" s="174"/>
      <c r="T279" t="s" s="80">
        <v>966</v>
      </c>
      <c r="U279" t="s" s="80">
        <v>967</v>
      </c>
    </row>
    <row r="280" s="99" customFormat="1" ht="12.5" customHeight="1" hidden="1">
      <c r="M280" s="172">
        <v>292</v>
      </c>
      <c r="N280" t="s" s="114">
        <v>968</v>
      </c>
      <c r="O280" s="178">
        <v>6</v>
      </c>
      <c r="P280" s="174"/>
      <c r="Q280" s="174"/>
      <c r="R280" s="174"/>
      <c r="S280" s="174"/>
      <c r="T280" t="s" s="80">
        <v>969</v>
      </c>
      <c r="U280" t="s" s="80">
        <v>970</v>
      </c>
    </row>
    <row r="281" s="99" customFormat="1" ht="12.5" customHeight="1" hidden="1">
      <c r="M281" s="172">
        <v>293</v>
      </c>
      <c r="N281" t="s" s="114">
        <v>971</v>
      </c>
      <c r="O281" s="178">
        <v>3</v>
      </c>
      <c r="P281" s="174"/>
      <c r="Q281" s="174"/>
      <c r="R281" s="174"/>
      <c r="S281" s="174"/>
      <c r="T281" t="s" s="80">
        <v>972</v>
      </c>
      <c r="U281" t="s" s="80">
        <v>973</v>
      </c>
    </row>
    <row r="282" s="99" customFormat="1" ht="12.5" customHeight="1" hidden="1">
      <c r="M282" s="172">
        <v>294</v>
      </c>
      <c r="N282" t="s" s="114">
        <v>974</v>
      </c>
      <c r="O282" s="178">
        <v>16</v>
      </c>
      <c r="P282" s="174"/>
      <c r="Q282" s="174"/>
      <c r="R282" s="174"/>
      <c r="S282" s="174"/>
      <c r="T282" t="s" s="80">
        <v>975</v>
      </c>
      <c r="U282" t="s" s="80">
        <v>976</v>
      </c>
    </row>
    <row r="283" s="99" customFormat="1" ht="12.5" customHeight="1" hidden="1">
      <c r="M283" s="172">
        <v>295</v>
      </c>
      <c r="N283" t="s" s="114">
        <v>977</v>
      </c>
      <c r="O283" s="178">
        <v>16</v>
      </c>
      <c r="P283" s="174"/>
      <c r="Q283" s="174"/>
      <c r="R283" s="174"/>
      <c r="S283" s="174"/>
      <c r="T283" t="s" s="80">
        <v>978</v>
      </c>
      <c r="U283" t="s" s="80">
        <v>979</v>
      </c>
    </row>
    <row r="284" s="99" customFormat="1" ht="12.5" customHeight="1" hidden="1">
      <c r="M284" s="172">
        <v>296</v>
      </c>
      <c r="N284" t="s" s="114">
        <v>980</v>
      </c>
      <c r="O284" s="178">
        <v>13</v>
      </c>
      <c r="P284" s="174"/>
      <c r="Q284" s="174"/>
      <c r="R284" s="174"/>
      <c r="S284" s="174"/>
      <c r="T284" t="s" s="80">
        <v>981</v>
      </c>
      <c r="U284" t="s" s="80">
        <v>982</v>
      </c>
    </row>
    <row r="285" s="99" customFormat="1" ht="12.5" customHeight="1" hidden="1">
      <c r="M285" s="172">
        <v>297</v>
      </c>
      <c r="N285" t="s" s="114">
        <v>983</v>
      </c>
      <c r="O285" s="178">
        <v>4</v>
      </c>
      <c r="P285" s="174"/>
      <c r="Q285" s="174"/>
      <c r="R285" s="174"/>
      <c r="S285" s="174"/>
      <c r="T285" t="s" s="80">
        <v>984</v>
      </c>
      <c r="U285" t="s" s="80">
        <v>985</v>
      </c>
    </row>
    <row r="286" s="99" customFormat="1" ht="12.5" customHeight="1" hidden="1">
      <c r="M286" s="172">
        <v>298</v>
      </c>
      <c r="N286" t="s" s="114">
        <v>986</v>
      </c>
      <c r="O286" s="178">
        <v>15</v>
      </c>
      <c r="P286" s="174"/>
      <c r="Q286" s="174"/>
      <c r="R286" s="174"/>
      <c r="S286" s="174"/>
      <c r="T286" t="s" s="80">
        <v>987</v>
      </c>
      <c r="U286" t="s" s="80">
        <v>988</v>
      </c>
    </row>
    <row r="287" s="99" customFormat="1" ht="12.5" customHeight="1" hidden="1">
      <c r="M287" s="172">
        <v>299</v>
      </c>
      <c r="N287" t="s" s="114">
        <v>989</v>
      </c>
      <c r="O287" s="178">
        <v>12</v>
      </c>
      <c r="P287" s="174"/>
      <c r="Q287" s="174"/>
      <c r="R287" s="174"/>
      <c r="S287" s="174"/>
      <c r="T287" t="s" s="80">
        <v>990</v>
      </c>
      <c r="U287" t="s" s="80">
        <v>991</v>
      </c>
    </row>
    <row r="288" s="99" customFormat="1" ht="12.5" customHeight="1" hidden="1">
      <c r="M288" s="172">
        <v>300</v>
      </c>
      <c r="N288" t="s" s="114">
        <v>992</v>
      </c>
      <c r="O288" s="178">
        <v>17</v>
      </c>
      <c r="P288" s="174"/>
      <c r="Q288" s="174"/>
      <c r="R288" s="174"/>
      <c r="S288" s="174"/>
      <c r="T288" t="s" s="80">
        <v>993</v>
      </c>
      <c r="U288" t="s" s="80">
        <v>994</v>
      </c>
    </row>
    <row r="289" s="99" customFormat="1" ht="12.5" customHeight="1" hidden="1">
      <c r="M289" s="172">
        <v>301</v>
      </c>
      <c r="N289" t="s" s="114">
        <v>995</v>
      </c>
      <c r="O289" s="178">
        <v>8</v>
      </c>
      <c r="P289" s="174"/>
      <c r="Q289" s="174"/>
      <c r="R289" s="174"/>
      <c r="S289" s="174"/>
      <c r="T289" t="s" s="80">
        <v>996</v>
      </c>
      <c r="U289" t="s" s="80">
        <v>997</v>
      </c>
    </row>
    <row r="290" s="99" customFormat="1" ht="12.5" customHeight="1" hidden="1">
      <c r="M290" s="172">
        <v>302</v>
      </c>
      <c r="N290" t="s" s="114">
        <v>998</v>
      </c>
      <c r="O290" s="178">
        <v>8</v>
      </c>
      <c r="P290" s="174"/>
      <c r="Q290" s="174"/>
      <c r="R290" s="174"/>
      <c r="S290" s="174"/>
      <c r="T290" t="s" s="80">
        <v>999</v>
      </c>
      <c r="U290" t="s" s="80">
        <v>1000</v>
      </c>
    </row>
    <row r="291" s="99" customFormat="1" ht="12.5" customHeight="1" hidden="1">
      <c r="M291" s="172">
        <v>303</v>
      </c>
      <c r="N291" t="s" s="114">
        <v>1001</v>
      </c>
      <c r="O291" s="178">
        <v>12</v>
      </c>
      <c r="P291" s="174"/>
      <c r="Q291" s="174"/>
      <c r="R291" s="174"/>
      <c r="S291" s="174"/>
      <c r="T291" t="s" s="80">
        <v>1002</v>
      </c>
      <c r="U291" t="s" s="80">
        <v>1003</v>
      </c>
    </row>
    <row r="292" s="99" customFormat="1" ht="12.5" customHeight="1" hidden="1">
      <c r="M292" s="172">
        <v>304</v>
      </c>
      <c r="N292" t="s" s="114">
        <v>1004</v>
      </c>
      <c r="O292" s="178">
        <v>18</v>
      </c>
      <c r="P292" s="174"/>
      <c r="Q292" s="174"/>
      <c r="R292" s="174"/>
      <c r="S292" s="174"/>
      <c r="T292" t="s" s="80">
        <v>1005</v>
      </c>
      <c r="U292" t="s" s="80">
        <v>1006</v>
      </c>
    </row>
    <row r="293" s="99" customFormat="1" ht="12.5" customHeight="1" hidden="1">
      <c r="M293" s="172">
        <v>306</v>
      </c>
      <c r="N293" t="s" s="114">
        <v>1007</v>
      </c>
      <c r="O293" s="178">
        <v>19</v>
      </c>
      <c r="P293" s="174"/>
      <c r="Q293" s="174"/>
      <c r="R293" s="174"/>
      <c r="S293" s="174"/>
      <c r="T293" t="s" s="80">
        <v>1008</v>
      </c>
      <c r="U293" t="s" s="80">
        <v>1009</v>
      </c>
    </row>
    <row r="294" s="99" customFormat="1" ht="12.5" customHeight="1" hidden="1">
      <c r="M294" s="172">
        <v>307</v>
      </c>
      <c r="N294" t="s" s="114">
        <v>1010</v>
      </c>
      <c r="O294" s="178">
        <v>10</v>
      </c>
      <c r="P294" s="174"/>
      <c r="Q294" s="174"/>
      <c r="R294" s="174"/>
      <c r="S294" s="174"/>
      <c r="T294" t="s" s="80">
        <v>1011</v>
      </c>
      <c r="U294" t="s" s="80">
        <v>1012</v>
      </c>
    </row>
    <row r="295" s="99" customFormat="1" ht="12.5" customHeight="1" hidden="1">
      <c r="M295" s="172">
        <v>308</v>
      </c>
      <c r="N295" t="s" s="114">
        <v>1013</v>
      </c>
      <c r="O295" s="178">
        <v>19</v>
      </c>
      <c r="P295" s="174"/>
      <c r="Q295" s="174"/>
      <c r="R295" s="174"/>
      <c r="S295" s="174"/>
      <c r="T295" t="s" s="80">
        <v>1014</v>
      </c>
      <c r="U295" t="s" s="80">
        <v>1015</v>
      </c>
    </row>
    <row r="296" s="99" customFormat="1" ht="12.5" customHeight="1" hidden="1">
      <c r="M296" s="172">
        <v>309</v>
      </c>
      <c r="N296" t="s" s="114">
        <v>1016</v>
      </c>
      <c r="O296" s="178">
        <v>12</v>
      </c>
      <c r="P296" s="174"/>
      <c r="Q296" s="174"/>
      <c r="R296" s="174"/>
      <c r="S296" s="174"/>
      <c r="T296" t="s" s="80">
        <v>1017</v>
      </c>
      <c r="U296" t="s" s="80">
        <v>1018</v>
      </c>
    </row>
    <row r="297" s="99" customFormat="1" ht="12.5" customHeight="1" hidden="1">
      <c r="M297" s="172">
        <v>310</v>
      </c>
      <c r="N297" t="s" s="114">
        <v>1019</v>
      </c>
      <c r="O297" s="178">
        <v>15</v>
      </c>
      <c r="P297" s="174"/>
      <c r="Q297" s="174"/>
      <c r="R297" s="174"/>
      <c r="S297" s="174"/>
      <c r="T297" t="s" s="80">
        <v>1020</v>
      </c>
      <c r="U297" t="s" s="80">
        <v>1021</v>
      </c>
    </row>
    <row r="298" s="99" customFormat="1" ht="12.5" customHeight="1" hidden="1">
      <c r="M298" s="172">
        <v>311</v>
      </c>
      <c r="N298" t="s" s="114">
        <v>1022</v>
      </c>
      <c r="O298" s="178">
        <v>2</v>
      </c>
      <c r="P298" s="174"/>
      <c r="Q298" s="174"/>
      <c r="R298" s="174"/>
      <c r="S298" s="174"/>
      <c r="T298" t="s" s="80">
        <v>1023</v>
      </c>
      <c r="U298" t="s" s="80">
        <v>1024</v>
      </c>
    </row>
    <row r="299" s="99" customFormat="1" ht="12.5" customHeight="1" hidden="1">
      <c r="M299" s="172">
        <v>312</v>
      </c>
      <c r="N299" t="s" s="114">
        <v>1025</v>
      </c>
      <c r="O299" s="178">
        <v>14</v>
      </c>
      <c r="P299" s="174"/>
      <c r="Q299" s="174"/>
      <c r="R299" s="174"/>
      <c r="S299" s="174"/>
      <c r="T299" t="s" s="80">
        <v>1026</v>
      </c>
      <c r="U299" t="s" s="80">
        <v>1027</v>
      </c>
    </row>
    <row r="300" s="99" customFormat="1" ht="12.5" customHeight="1" hidden="1">
      <c r="M300" s="172">
        <v>313</v>
      </c>
      <c r="N300" t="s" s="114">
        <v>1028</v>
      </c>
      <c r="O300" s="178">
        <v>9</v>
      </c>
      <c r="P300" s="174"/>
      <c r="Q300" s="174"/>
      <c r="R300" s="174"/>
      <c r="S300" s="174"/>
      <c r="T300" t="s" s="80">
        <v>1029</v>
      </c>
      <c r="U300" t="s" s="80">
        <v>1030</v>
      </c>
    </row>
    <row r="301" s="99" customFormat="1" ht="12.5" customHeight="1" hidden="1">
      <c r="M301" s="172">
        <v>314</v>
      </c>
      <c r="N301" t="s" s="114">
        <v>1031</v>
      </c>
      <c r="O301" s="178">
        <v>17</v>
      </c>
      <c r="P301" s="174"/>
      <c r="Q301" s="174"/>
      <c r="R301" s="174"/>
      <c r="S301" s="174"/>
      <c r="T301" t="s" s="80">
        <v>1032</v>
      </c>
      <c r="U301" t="s" s="80">
        <v>1033</v>
      </c>
    </row>
    <row r="302" s="99" customFormat="1" ht="12.5" customHeight="1" hidden="1">
      <c r="M302" s="172">
        <v>315</v>
      </c>
      <c r="N302" t="s" s="114">
        <v>1034</v>
      </c>
      <c r="O302" s="178">
        <v>4</v>
      </c>
      <c r="P302" s="174"/>
      <c r="Q302" s="174"/>
      <c r="R302" s="174"/>
      <c r="S302" s="174"/>
      <c r="T302" t="s" s="80">
        <v>1035</v>
      </c>
      <c r="U302" t="s" s="80">
        <v>1036</v>
      </c>
    </row>
    <row r="303" s="99" customFormat="1" ht="12.5" customHeight="1" hidden="1">
      <c r="M303" s="172">
        <v>316</v>
      </c>
      <c r="N303" t="s" s="114">
        <v>1037</v>
      </c>
      <c r="O303" s="178">
        <v>13</v>
      </c>
      <c r="P303" s="174"/>
      <c r="Q303" s="174"/>
      <c r="R303" s="174"/>
      <c r="S303" s="174"/>
      <c r="T303" t="s" s="80">
        <v>1038</v>
      </c>
      <c r="U303" t="s" s="80">
        <v>1039</v>
      </c>
    </row>
    <row r="304" s="99" customFormat="1" ht="12.5" customHeight="1" hidden="1">
      <c r="M304" s="172">
        <v>317</v>
      </c>
      <c r="N304" t="s" s="114">
        <v>1040</v>
      </c>
      <c r="O304" s="178">
        <v>13</v>
      </c>
      <c r="P304" s="174"/>
      <c r="Q304" s="174"/>
      <c r="R304" s="174"/>
      <c r="S304" s="174"/>
      <c r="T304" t="s" s="80">
        <v>1041</v>
      </c>
      <c r="U304" t="s" s="80">
        <v>1042</v>
      </c>
    </row>
    <row r="305" s="99" customFormat="1" ht="12.5" customHeight="1" hidden="1">
      <c r="M305" s="172">
        <v>318</v>
      </c>
      <c r="N305" t="s" s="114">
        <v>1043</v>
      </c>
      <c r="O305" s="178">
        <v>11</v>
      </c>
      <c r="P305" s="174"/>
      <c r="Q305" s="174"/>
      <c r="R305" s="174"/>
      <c r="S305" s="174"/>
      <c r="T305" t="s" s="80">
        <v>1044</v>
      </c>
      <c r="U305" t="s" s="80">
        <v>1045</v>
      </c>
    </row>
    <row r="306" s="99" customFormat="1" ht="12.5" customHeight="1" hidden="1">
      <c r="M306" s="172">
        <v>320</v>
      </c>
      <c r="N306" t="s" s="114">
        <v>1046</v>
      </c>
      <c r="O306" s="178">
        <v>13</v>
      </c>
      <c r="P306" s="174"/>
      <c r="Q306" s="174"/>
      <c r="R306" s="174"/>
      <c r="S306" s="174"/>
      <c r="T306" t="s" s="80">
        <v>1047</v>
      </c>
      <c r="U306" t="s" s="80">
        <v>1048</v>
      </c>
    </row>
    <row r="307" s="99" customFormat="1" ht="12.5" customHeight="1" hidden="1">
      <c r="M307" s="172">
        <v>321</v>
      </c>
      <c r="N307" t="s" s="114">
        <v>1049</v>
      </c>
      <c r="O307" s="178">
        <v>18</v>
      </c>
      <c r="P307" s="174"/>
      <c r="Q307" s="174"/>
      <c r="R307" s="174"/>
      <c r="S307" s="174"/>
      <c r="T307" t="s" s="80">
        <v>1050</v>
      </c>
      <c r="U307" t="s" s="80">
        <v>1051</v>
      </c>
    </row>
    <row r="308" s="99" customFormat="1" ht="12.5" customHeight="1" hidden="1">
      <c r="M308" s="172">
        <v>323</v>
      </c>
      <c r="N308" t="s" s="114">
        <v>1052</v>
      </c>
      <c r="O308" s="178">
        <v>9</v>
      </c>
      <c r="P308" s="174"/>
      <c r="Q308" s="174"/>
      <c r="R308" s="174"/>
      <c r="S308" s="174"/>
      <c r="T308" t="s" s="80">
        <v>1053</v>
      </c>
      <c r="U308" t="s" s="80">
        <v>1054</v>
      </c>
    </row>
    <row r="309" s="99" customFormat="1" ht="12.5" customHeight="1" hidden="1">
      <c r="M309" s="172">
        <v>324</v>
      </c>
      <c r="N309" t="s" s="114">
        <v>1055</v>
      </c>
      <c r="O309" s="178">
        <v>6</v>
      </c>
      <c r="P309" s="174"/>
      <c r="Q309" s="174"/>
      <c r="R309" s="174"/>
      <c r="S309" s="174"/>
      <c r="T309" t="s" s="80">
        <v>1056</v>
      </c>
      <c r="U309" t="s" s="80">
        <v>1057</v>
      </c>
    </row>
    <row r="310" s="99" customFormat="1" ht="12.5" customHeight="1" hidden="1">
      <c r="M310" s="172">
        <v>325</v>
      </c>
      <c r="N310" t="s" s="114">
        <v>1058</v>
      </c>
      <c r="O310" s="178">
        <v>14</v>
      </c>
      <c r="P310" s="174"/>
      <c r="Q310" s="174"/>
      <c r="R310" s="174"/>
      <c r="S310" s="174"/>
      <c r="T310" t="s" s="80">
        <v>1059</v>
      </c>
      <c r="U310" t="s" s="80">
        <v>1060</v>
      </c>
    </row>
    <row r="311" s="99" customFormat="1" ht="12.5" customHeight="1" hidden="1">
      <c r="M311" s="172">
        <v>326</v>
      </c>
      <c r="N311" t="s" s="114">
        <v>1061</v>
      </c>
      <c r="O311" s="178">
        <v>5</v>
      </c>
      <c r="P311" s="174"/>
      <c r="Q311" s="174"/>
      <c r="R311" s="174"/>
      <c r="S311" s="174"/>
      <c r="T311" t="s" s="80">
        <v>1062</v>
      </c>
      <c r="U311" t="s" s="80">
        <v>1063</v>
      </c>
    </row>
    <row r="312" s="99" customFormat="1" ht="12.5" customHeight="1" hidden="1">
      <c r="M312" s="172">
        <v>327</v>
      </c>
      <c r="N312" t="s" s="114">
        <v>1064</v>
      </c>
      <c r="O312" s="178">
        <v>14</v>
      </c>
      <c r="P312" s="174"/>
      <c r="Q312" s="174"/>
      <c r="R312" s="174"/>
      <c r="S312" s="174"/>
      <c r="T312" t="s" s="80">
        <v>1065</v>
      </c>
      <c r="U312" t="s" s="80">
        <v>1066</v>
      </c>
    </row>
    <row r="313" s="99" customFormat="1" ht="12.5" customHeight="1" hidden="1">
      <c r="M313" s="172">
        <v>328</v>
      </c>
      <c r="N313" t="s" s="114">
        <v>1067</v>
      </c>
      <c r="O313" s="178">
        <v>3</v>
      </c>
      <c r="P313" s="174"/>
      <c r="Q313" s="174"/>
      <c r="R313" s="174"/>
      <c r="S313" s="174"/>
      <c r="T313" t="s" s="80">
        <v>1068</v>
      </c>
      <c r="U313" t="s" s="80">
        <v>1069</v>
      </c>
    </row>
    <row r="314" s="99" customFormat="1" ht="12.5" customHeight="1" hidden="1">
      <c r="M314" s="172">
        <v>329</v>
      </c>
      <c r="N314" t="s" s="114">
        <v>1070</v>
      </c>
      <c r="O314" s="178">
        <v>2</v>
      </c>
      <c r="P314" s="174"/>
      <c r="Q314" s="174"/>
      <c r="R314" s="174"/>
      <c r="S314" s="174"/>
      <c r="T314" t="s" s="80">
        <v>1071</v>
      </c>
      <c r="U314" t="s" s="80">
        <v>1072</v>
      </c>
    </row>
    <row r="315" s="99" customFormat="1" ht="12.5" customHeight="1" hidden="1">
      <c r="M315" s="172">
        <v>330</v>
      </c>
      <c r="N315" t="s" s="114">
        <v>1073</v>
      </c>
      <c r="O315" s="178">
        <v>18</v>
      </c>
      <c r="P315" s="174"/>
      <c r="Q315" s="174"/>
      <c r="R315" s="174"/>
      <c r="S315" s="174"/>
      <c r="T315" t="s" s="80">
        <v>1074</v>
      </c>
      <c r="U315" t="s" s="80">
        <v>1075</v>
      </c>
    </row>
    <row r="316" s="99" customFormat="1" ht="12.5" customHeight="1" hidden="1">
      <c r="M316" s="172">
        <v>331</v>
      </c>
      <c r="N316" t="s" s="114">
        <v>1076</v>
      </c>
      <c r="O316" s="178">
        <v>1</v>
      </c>
      <c r="P316" s="174"/>
      <c r="Q316" s="174"/>
      <c r="R316" s="174"/>
      <c r="S316" s="174"/>
      <c r="T316" t="s" s="80">
        <v>1077</v>
      </c>
      <c r="U316" t="s" s="80">
        <v>1078</v>
      </c>
    </row>
    <row r="317" s="99" customFormat="1" ht="12.5" customHeight="1" hidden="1">
      <c r="M317" s="172">
        <v>332</v>
      </c>
      <c r="N317" t="s" s="114">
        <v>1079</v>
      </c>
      <c r="O317" s="178">
        <v>10</v>
      </c>
      <c r="P317" s="174"/>
      <c r="Q317" s="174"/>
      <c r="R317" s="174"/>
      <c r="S317" s="174"/>
      <c r="T317" t="s" s="80">
        <v>1080</v>
      </c>
      <c r="U317" t="s" s="80">
        <v>1081</v>
      </c>
    </row>
    <row r="318" s="99" customFormat="1" ht="12.5" customHeight="1" hidden="1">
      <c r="M318" s="172">
        <v>333</v>
      </c>
      <c r="N318" t="s" s="114">
        <v>1082</v>
      </c>
      <c r="O318" s="178">
        <v>4</v>
      </c>
      <c r="P318" s="174"/>
      <c r="Q318" s="174"/>
      <c r="R318" s="174"/>
      <c r="S318" s="174"/>
      <c r="T318" t="s" s="80">
        <v>1083</v>
      </c>
      <c r="U318" t="s" s="80">
        <v>1084</v>
      </c>
    </row>
    <row r="319" s="99" customFormat="1" ht="12.5" customHeight="1" hidden="1">
      <c r="M319" s="172">
        <v>334</v>
      </c>
      <c r="N319" t="s" s="114">
        <v>1085</v>
      </c>
      <c r="O319" s="178">
        <v>11</v>
      </c>
      <c r="P319" s="174"/>
      <c r="Q319" s="174"/>
      <c r="R319" s="174"/>
      <c r="S319" s="174"/>
      <c r="T319" t="s" s="80">
        <v>1086</v>
      </c>
      <c r="U319" t="s" s="80">
        <v>1087</v>
      </c>
    </row>
    <row r="320" s="99" customFormat="1" ht="12.5" customHeight="1" hidden="1">
      <c r="M320" s="172">
        <v>335</v>
      </c>
      <c r="N320" t="s" s="114">
        <v>1088</v>
      </c>
      <c r="O320" s="178">
        <v>19</v>
      </c>
      <c r="P320" s="174"/>
      <c r="Q320" s="174"/>
      <c r="R320" s="174"/>
      <c r="S320" s="174"/>
      <c r="T320" t="s" s="80">
        <v>1089</v>
      </c>
      <c r="U320" t="s" s="80">
        <v>1090</v>
      </c>
    </row>
    <row r="321" s="99" customFormat="1" ht="12.5" customHeight="1" hidden="1">
      <c r="M321" s="172">
        <v>337</v>
      </c>
      <c r="N321" t="s" s="114">
        <v>1091</v>
      </c>
      <c r="O321" s="178">
        <v>17</v>
      </c>
      <c r="P321" s="174"/>
      <c r="Q321" s="174"/>
      <c r="R321" s="174"/>
      <c r="S321" s="174"/>
      <c r="T321" t="s" s="80">
        <v>1092</v>
      </c>
      <c r="U321" t="s" s="80">
        <v>1093</v>
      </c>
    </row>
    <row r="322" s="99" customFormat="1" ht="12.5" customHeight="1" hidden="1">
      <c r="M322" s="172">
        <v>338</v>
      </c>
      <c r="N322" t="s" s="114">
        <v>1094</v>
      </c>
      <c r="O322" s="178">
        <v>12</v>
      </c>
      <c r="P322" s="174"/>
      <c r="Q322" s="174"/>
      <c r="R322" s="174"/>
      <c r="S322" s="174"/>
      <c r="T322" t="s" s="80">
        <v>1095</v>
      </c>
      <c r="U322" t="s" s="80">
        <v>1096</v>
      </c>
    </row>
    <row r="323" s="99" customFormat="1" ht="12.5" customHeight="1" hidden="1">
      <c r="M323" s="172">
        <v>339</v>
      </c>
      <c r="N323" t="s" s="114">
        <v>1097</v>
      </c>
      <c r="O323" s="178">
        <v>17</v>
      </c>
      <c r="P323" s="174"/>
      <c r="Q323" s="174"/>
      <c r="R323" s="174"/>
      <c r="S323" s="174"/>
      <c r="T323" t="s" s="80">
        <v>1098</v>
      </c>
      <c r="U323" t="s" s="80">
        <v>1099</v>
      </c>
    </row>
    <row r="324" s="99" customFormat="1" ht="12.5" customHeight="1" hidden="1">
      <c r="M324" s="172">
        <v>340</v>
      </c>
      <c r="N324" t="s" s="114">
        <v>1100</v>
      </c>
      <c r="O324" s="178">
        <v>14</v>
      </c>
      <c r="P324" s="174"/>
      <c r="Q324" s="174"/>
      <c r="R324" s="174"/>
      <c r="S324" s="174"/>
      <c r="T324" t="s" s="80">
        <v>1101</v>
      </c>
      <c r="U324" t="s" s="80">
        <v>1102</v>
      </c>
    </row>
    <row r="325" s="99" customFormat="1" ht="12.5" customHeight="1" hidden="1">
      <c r="M325" s="172">
        <v>341</v>
      </c>
      <c r="N325" t="s" s="114">
        <v>1103</v>
      </c>
      <c r="O325" s="178">
        <v>17</v>
      </c>
      <c r="P325" s="174"/>
      <c r="Q325" s="174"/>
      <c r="R325" s="174"/>
      <c r="S325" s="174"/>
      <c r="T325" t="s" s="80">
        <v>1104</v>
      </c>
      <c r="U325" t="s" s="80">
        <v>1105</v>
      </c>
    </row>
    <row r="326" s="99" customFormat="1" ht="12.5" customHeight="1" hidden="1">
      <c r="M326" s="172">
        <v>342</v>
      </c>
      <c r="N326" t="s" s="114">
        <v>1106</v>
      </c>
      <c r="O326" s="178">
        <v>20</v>
      </c>
      <c r="P326" s="174"/>
      <c r="Q326" s="174"/>
      <c r="R326" s="174"/>
      <c r="S326" s="174"/>
      <c r="T326" t="s" s="80">
        <v>1107</v>
      </c>
      <c r="U326" t="s" s="80">
        <v>1108</v>
      </c>
    </row>
    <row r="327" s="99" customFormat="1" ht="12.5" customHeight="1" hidden="1">
      <c r="M327" s="172">
        <v>343</v>
      </c>
      <c r="N327" t="s" s="114">
        <v>1109</v>
      </c>
      <c r="O327" s="178">
        <v>19</v>
      </c>
      <c r="P327" s="174"/>
      <c r="Q327" s="174"/>
      <c r="R327" s="174"/>
      <c r="S327" s="174"/>
      <c r="T327" t="s" s="80">
        <v>1110</v>
      </c>
      <c r="U327" t="s" s="80">
        <v>1111</v>
      </c>
    </row>
    <row r="328" s="99" customFormat="1" ht="12.5" customHeight="1" hidden="1">
      <c r="M328" s="172">
        <v>344</v>
      </c>
      <c r="N328" t="s" s="114">
        <v>1112</v>
      </c>
      <c r="O328" s="178">
        <v>13</v>
      </c>
      <c r="P328" s="174"/>
      <c r="Q328" s="174"/>
      <c r="R328" s="174"/>
      <c r="S328" s="174"/>
      <c r="T328" t="s" s="80">
        <v>1113</v>
      </c>
      <c r="U328" t="s" s="80">
        <v>1114</v>
      </c>
    </row>
    <row r="329" s="99" customFormat="1" ht="12.5" customHeight="1" hidden="1">
      <c r="M329" s="172">
        <v>345</v>
      </c>
      <c r="N329" t="s" s="114">
        <v>1115</v>
      </c>
      <c r="O329" s="178">
        <v>13</v>
      </c>
      <c r="P329" s="174"/>
      <c r="Q329" s="174"/>
      <c r="R329" s="174"/>
      <c r="S329" s="174"/>
      <c r="T329" t="s" s="80">
        <v>1116</v>
      </c>
      <c r="U329" t="s" s="80">
        <v>1117</v>
      </c>
    </row>
    <row r="330" s="99" customFormat="1" ht="12.5" customHeight="1" hidden="1">
      <c r="M330" s="172">
        <v>346</v>
      </c>
      <c r="N330" t="s" s="114">
        <v>1118</v>
      </c>
      <c r="O330" s="178">
        <v>14</v>
      </c>
      <c r="P330" s="174"/>
      <c r="Q330" s="174"/>
      <c r="R330" s="174"/>
      <c r="S330" s="174"/>
      <c r="T330" t="s" s="80">
        <v>1119</v>
      </c>
      <c r="U330" t="s" s="80">
        <v>1120</v>
      </c>
    </row>
    <row r="331" s="99" customFormat="1" ht="12.5" customHeight="1" hidden="1">
      <c r="M331" s="172">
        <v>347</v>
      </c>
      <c r="N331" t="s" s="114">
        <v>1121</v>
      </c>
      <c r="O331" s="178">
        <v>3</v>
      </c>
      <c r="P331" s="174"/>
      <c r="Q331" s="174"/>
      <c r="R331" s="174"/>
      <c r="S331" s="174"/>
      <c r="T331" t="s" s="80">
        <v>1122</v>
      </c>
      <c r="U331" t="s" s="80">
        <v>1123</v>
      </c>
    </row>
    <row r="332" s="99" customFormat="1" ht="12.5" customHeight="1" hidden="1">
      <c r="M332" s="172">
        <v>348</v>
      </c>
      <c r="N332" t="s" s="114">
        <v>1124</v>
      </c>
      <c r="O332" s="178">
        <v>18</v>
      </c>
      <c r="P332" s="174"/>
      <c r="Q332" s="174"/>
      <c r="R332" s="174"/>
      <c r="S332" s="174"/>
      <c r="T332" t="s" s="80">
        <v>1125</v>
      </c>
      <c r="U332" t="s" s="80">
        <v>1126</v>
      </c>
    </row>
    <row r="333" s="99" customFormat="1" ht="12.5" customHeight="1" hidden="1">
      <c r="M333" s="172">
        <v>349</v>
      </c>
      <c r="N333" t="s" s="114">
        <v>1127</v>
      </c>
      <c r="O333" s="178">
        <v>13</v>
      </c>
      <c r="P333" s="174"/>
      <c r="Q333" s="174"/>
      <c r="R333" s="174"/>
      <c r="S333" s="174"/>
      <c r="T333" t="s" s="80">
        <v>1128</v>
      </c>
      <c r="U333" t="s" s="80">
        <v>1129</v>
      </c>
    </row>
    <row r="334" s="99" customFormat="1" ht="12.5" customHeight="1" hidden="1">
      <c r="M334" s="172">
        <v>350</v>
      </c>
      <c r="N334" t="s" s="114">
        <v>1130</v>
      </c>
      <c r="O334" s="178">
        <v>17</v>
      </c>
      <c r="P334" s="174"/>
      <c r="Q334" s="174"/>
      <c r="R334" s="174"/>
      <c r="S334" s="174"/>
      <c r="T334" t="s" s="80">
        <v>1131</v>
      </c>
      <c r="U334" t="s" s="80">
        <v>1132</v>
      </c>
    </row>
    <row r="335" s="99" customFormat="1" ht="12.5" customHeight="1" hidden="1">
      <c r="M335" s="172">
        <v>351</v>
      </c>
      <c r="N335" t="s" s="114">
        <v>1133</v>
      </c>
      <c r="O335" s="178">
        <v>11</v>
      </c>
      <c r="P335" s="174"/>
      <c r="Q335" s="174"/>
      <c r="R335" s="174"/>
      <c r="S335" s="174"/>
      <c r="T335" t="s" s="80">
        <v>1134</v>
      </c>
      <c r="U335" t="s" s="80">
        <v>1135</v>
      </c>
    </row>
    <row r="336" s="99" customFormat="1" ht="12.5" customHeight="1" hidden="1">
      <c r="M336" s="172">
        <v>352</v>
      </c>
      <c r="N336" t="s" s="114">
        <v>1136</v>
      </c>
      <c r="O336" s="178">
        <v>2</v>
      </c>
      <c r="P336" s="174"/>
      <c r="Q336" s="174"/>
      <c r="R336" s="174"/>
      <c r="S336" s="174"/>
      <c r="T336" t="s" s="80">
        <v>1137</v>
      </c>
      <c r="U336" t="s" s="80">
        <v>1138</v>
      </c>
    </row>
    <row r="337" s="99" customFormat="1" ht="12.5" customHeight="1" hidden="1">
      <c r="M337" s="172">
        <v>354</v>
      </c>
      <c r="N337" t="s" s="114">
        <v>1139</v>
      </c>
      <c r="O337" s="178">
        <v>13</v>
      </c>
      <c r="P337" s="174"/>
      <c r="Q337" s="174"/>
      <c r="R337" s="174"/>
      <c r="S337" s="174"/>
      <c r="T337" t="s" s="80">
        <v>1140</v>
      </c>
      <c r="U337" t="s" s="80">
        <v>1141</v>
      </c>
    </row>
    <row r="338" s="99" customFormat="1" ht="12.5" customHeight="1" hidden="1">
      <c r="M338" s="172">
        <v>355</v>
      </c>
      <c r="N338" t="s" s="114">
        <v>1142</v>
      </c>
      <c r="O338" s="178">
        <v>20</v>
      </c>
      <c r="P338" s="174"/>
      <c r="Q338" s="174"/>
      <c r="R338" s="174"/>
      <c r="S338" s="174"/>
      <c r="T338" t="s" s="80">
        <v>1143</v>
      </c>
      <c r="U338" t="s" s="80">
        <v>1144</v>
      </c>
    </row>
    <row r="339" s="99" customFormat="1" ht="12.5" customHeight="1" hidden="1">
      <c r="M339" s="172">
        <v>356</v>
      </c>
      <c r="N339" t="s" s="114">
        <v>1145</v>
      </c>
      <c r="O339" s="178">
        <v>1</v>
      </c>
      <c r="P339" s="174"/>
      <c r="Q339" s="174"/>
      <c r="R339" s="174"/>
      <c r="S339" s="174"/>
      <c r="T339" t="s" s="80">
        <v>1146</v>
      </c>
      <c r="U339" t="s" s="80">
        <v>1147</v>
      </c>
    </row>
    <row r="340" s="99" customFormat="1" ht="12.5" customHeight="1" hidden="1">
      <c r="M340" s="172">
        <v>357</v>
      </c>
      <c r="N340" t="s" s="114">
        <v>1148</v>
      </c>
      <c r="O340" s="178">
        <v>15</v>
      </c>
      <c r="P340" s="174"/>
      <c r="Q340" s="174"/>
      <c r="R340" s="174"/>
      <c r="S340" s="174"/>
      <c r="T340" t="s" s="80">
        <v>1149</v>
      </c>
      <c r="U340" t="s" s="80">
        <v>1150</v>
      </c>
    </row>
    <row r="341" s="99" customFormat="1" ht="12.5" customHeight="1" hidden="1">
      <c r="M341" s="172">
        <v>358</v>
      </c>
      <c r="N341" t="s" s="114">
        <v>1151</v>
      </c>
      <c r="O341" s="178">
        <v>17</v>
      </c>
      <c r="P341" s="174"/>
      <c r="Q341" s="174"/>
      <c r="R341" s="174"/>
      <c r="S341" s="174"/>
      <c r="T341" t="s" s="80">
        <v>1152</v>
      </c>
      <c r="U341" t="s" s="80">
        <v>1153</v>
      </c>
    </row>
    <row r="342" s="99" customFormat="1" ht="12.5" customHeight="1" hidden="1">
      <c r="M342" s="172">
        <v>359</v>
      </c>
      <c r="N342" t="s" s="114">
        <v>1154</v>
      </c>
      <c r="O342" s="178">
        <v>18</v>
      </c>
      <c r="P342" s="174"/>
      <c r="Q342" s="174"/>
      <c r="R342" s="174"/>
      <c r="S342" s="174"/>
      <c r="T342" t="s" s="80">
        <v>1155</v>
      </c>
      <c r="U342" t="s" s="80">
        <v>1156</v>
      </c>
    </row>
    <row r="343" s="99" customFormat="1" ht="12.5" customHeight="1" hidden="1">
      <c r="M343" s="172">
        <v>360</v>
      </c>
      <c r="N343" t="s" s="114">
        <v>1157</v>
      </c>
      <c r="O343" s="178">
        <v>8</v>
      </c>
      <c r="P343" s="174"/>
      <c r="Q343" s="174"/>
      <c r="R343" s="174"/>
      <c r="S343" s="174"/>
      <c r="T343" t="s" s="80">
        <v>1158</v>
      </c>
      <c r="U343" t="s" s="80">
        <v>1159</v>
      </c>
    </row>
    <row r="344" s="99" customFormat="1" ht="12.5" customHeight="1" hidden="1">
      <c r="M344" s="172">
        <v>361</v>
      </c>
      <c r="N344" t="s" s="114">
        <v>1160</v>
      </c>
      <c r="O344" s="178">
        <v>14</v>
      </c>
      <c r="P344" s="174"/>
      <c r="Q344" s="174"/>
      <c r="R344" s="174"/>
      <c r="S344" s="174"/>
      <c r="T344" t="s" s="80">
        <v>1161</v>
      </c>
      <c r="U344" t="s" s="80">
        <v>1162</v>
      </c>
    </row>
    <row r="345" s="99" customFormat="1" ht="12.5" customHeight="1" hidden="1">
      <c r="M345" s="172">
        <v>362</v>
      </c>
      <c r="N345" t="s" s="114">
        <v>1163</v>
      </c>
      <c r="O345" s="178">
        <v>1</v>
      </c>
      <c r="P345" s="174"/>
      <c r="Q345" s="174"/>
      <c r="R345" s="174"/>
      <c r="S345" s="174"/>
      <c r="T345" t="s" s="80">
        <v>1164</v>
      </c>
      <c r="U345" t="s" s="80">
        <v>1165</v>
      </c>
    </row>
    <row r="346" s="99" customFormat="1" ht="12.5" customHeight="1" hidden="1">
      <c r="M346" s="172">
        <v>363</v>
      </c>
      <c r="N346" t="s" s="114">
        <v>1166</v>
      </c>
      <c r="O346" s="178">
        <v>8</v>
      </c>
      <c r="P346" s="174"/>
      <c r="Q346" s="174"/>
      <c r="R346" s="174"/>
      <c r="S346" s="174"/>
      <c r="T346" t="s" s="80">
        <v>1167</v>
      </c>
      <c r="U346" t="s" s="80">
        <v>1168</v>
      </c>
    </row>
    <row r="347" s="99" customFormat="1" ht="12.5" customHeight="1" hidden="1">
      <c r="M347" s="172">
        <v>364</v>
      </c>
      <c r="N347" t="s" s="114">
        <v>1169</v>
      </c>
      <c r="O347" s="178">
        <v>2</v>
      </c>
      <c r="P347" s="174"/>
      <c r="Q347" s="174"/>
      <c r="R347" s="174"/>
      <c r="S347" s="174"/>
      <c r="T347" t="s" s="80">
        <v>1170</v>
      </c>
      <c r="U347" t="s" s="80">
        <v>1171</v>
      </c>
    </row>
    <row r="348" s="99" customFormat="1" ht="12.5" customHeight="1" hidden="1">
      <c r="M348" s="172">
        <v>365</v>
      </c>
      <c r="N348" t="s" s="114">
        <v>1172</v>
      </c>
      <c r="O348" s="178">
        <v>4</v>
      </c>
      <c r="P348" s="174"/>
      <c r="Q348" s="174"/>
      <c r="R348" s="174"/>
      <c r="S348" s="174"/>
      <c r="T348" t="s" s="80">
        <v>1173</v>
      </c>
      <c r="U348" t="s" s="80">
        <v>1174</v>
      </c>
    </row>
    <row r="349" s="99" customFormat="1" ht="12.5" customHeight="1" hidden="1">
      <c r="M349" s="172">
        <v>366</v>
      </c>
      <c r="N349" t="s" s="114">
        <v>1175</v>
      </c>
      <c r="O349" s="178">
        <v>6</v>
      </c>
      <c r="P349" s="174"/>
      <c r="Q349" s="174"/>
      <c r="R349" s="174"/>
      <c r="S349" s="174"/>
      <c r="T349" t="s" s="80">
        <v>1176</v>
      </c>
      <c r="U349" t="s" s="80">
        <v>1177</v>
      </c>
    </row>
    <row r="350" s="99" customFormat="1" ht="12.5" customHeight="1" hidden="1">
      <c r="M350" s="172">
        <v>368</v>
      </c>
      <c r="N350" t="s" s="114">
        <v>1178</v>
      </c>
      <c r="O350" s="178">
        <v>18</v>
      </c>
      <c r="P350" s="174"/>
      <c r="Q350" s="174"/>
      <c r="R350" s="174"/>
      <c r="S350" s="174"/>
      <c r="T350" t="s" s="80">
        <v>1179</v>
      </c>
      <c r="U350" t="s" s="80">
        <v>1180</v>
      </c>
    </row>
    <row r="351" s="99" customFormat="1" ht="12.5" customHeight="1" hidden="1">
      <c r="M351" s="172">
        <v>369</v>
      </c>
      <c r="N351" t="s" s="114">
        <v>1181</v>
      </c>
      <c r="O351" s="178">
        <v>8</v>
      </c>
      <c r="P351" s="174"/>
      <c r="Q351" s="174"/>
      <c r="R351" s="174"/>
      <c r="S351" s="174"/>
      <c r="T351" t="s" s="80">
        <v>1182</v>
      </c>
      <c r="U351" t="s" s="80">
        <v>1183</v>
      </c>
    </row>
    <row r="352" s="99" customFormat="1" ht="12.5" customHeight="1" hidden="1">
      <c r="M352" s="172">
        <v>371</v>
      </c>
      <c r="N352" t="s" s="114">
        <v>1184</v>
      </c>
      <c r="O352" s="178">
        <v>13</v>
      </c>
      <c r="P352" s="174"/>
      <c r="Q352" s="174"/>
      <c r="R352" s="174"/>
      <c r="S352" s="174"/>
      <c r="T352" t="s" s="80">
        <v>1185</v>
      </c>
      <c r="U352" t="s" s="80">
        <v>1186</v>
      </c>
    </row>
    <row r="353" s="99" customFormat="1" ht="12.5" customHeight="1" hidden="1">
      <c r="M353" s="172">
        <v>372</v>
      </c>
      <c r="N353" t="s" s="114">
        <v>1187</v>
      </c>
      <c r="O353" s="178">
        <v>12</v>
      </c>
      <c r="P353" s="174"/>
      <c r="Q353" s="174"/>
      <c r="R353" s="174"/>
      <c r="S353" s="174"/>
      <c r="T353" t="s" s="80">
        <v>1188</v>
      </c>
      <c r="U353" t="s" s="80">
        <v>1189</v>
      </c>
    </row>
    <row r="354" s="99" customFormat="1" ht="12.5" customHeight="1" hidden="1">
      <c r="M354" s="172">
        <v>373</v>
      </c>
      <c r="N354" t="s" s="114">
        <v>1190</v>
      </c>
      <c r="O354" s="178">
        <v>8</v>
      </c>
      <c r="P354" s="174"/>
      <c r="Q354" s="174"/>
      <c r="R354" s="174"/>
      <c r="S354" s="174"/>
      <c r="T354" t="s" s="80">
        <v>1191</v>
      </c>
      <c r="U354" t="s" s="80">
        <v>1192</v>
      </c>
    </row>
    <row r="355" s="99" customFormat="1" ht="12.5" customHeight="1" hidden="1">
      <c r="M355" s="172">
        <v>374</v>
      </c>
      <c r="N355" t="s" s="114">
        <v>1193</v>
      </c>
      <c r="O355" s="178">
        <v>18</v>
      </c>
      <c r="P355" s="174"/>
      <c r="Q355" s="174"/>
      <c r="R355" s="174"/>
      <c r="S355" s="174"/>
      <c r="T355" t="s" s="80">
        <v>1194</v>
      </c>
      <c r="U355" t="s" s="80">
        <v>1195</v>
      </c>
    </row>
    <row r="356" s="99" customFormat="1" ht="12.5" customHeight="1" hidden="1">
      <c r="M356" s="172">
        <v>375</v>
      </c>
      <c r="N356" t="s" s="114">
        <v>1196</v>
      </c>
      <c r="O356" s="178">
        <v>7</v>
      </c>
      <c r="P356" s="174"/>
      <c r="Q356" s="174"/>
      <c r="R356" s="174"/>
      <c r="S356" s="174"/>
      <c r="T356" t="s" s="80">
        <v>1197</v>
      </c>
      <c r="U356" t="s" s="80">
        <v>1198</v>
      </c>
    </row>
    <row r="357" s="99" customFormat="1" ht="12.5" customHeight="1" hidden="1">
      <c r="M357" s="172">
        <v>376</v>
      </c>
      <c r="N357" t="s" s="114">
        <v>1199</v>
      </c>
      <c r="O357" s="178">
        <v>1</v>
      </c>
      <c r="P357" s="174"/>
      <c r="Q357" s="174"/>
      <c r="R357" s="174"/>
      <c r="S357" s="174"/>
      <c r="T357" t="s" s="80">
        <v>1200</v>
      </c>
      <c r="U357" t="s" s="80">
        <v>1201</v>
      </c>
    </row>
    <row r="358" s="99" customFormat="1" ht="12.5" customHeight="1" hidden="1">
      <c r="M358" s="172">
        <v>377</v>
      </c>
      <c r="N358" t="s" s="114">
        <v>1202</v>
      </c>
      <c r="O358" s="178">
        <v>15</v>
      </c>
      <c r="P358" s="174"/>
      <c r="Q358" s="174"/>
      <c r="R358" s="174"/>
      <c r="S358" s="174"/>
      <c r="T358" t="s" s="80">
        <v>1203</v>
      </c>
      <c r="U358" t="s" s="80">
        <v>1204</v>
      </c>
    </row>
    <row r="359" s="99" customFormat="1" ht="12.5" customHeight="1" hidden="1">
      <c r="M359" s="172">
        <v>378</v>
      </c>
      <c r="N359" t="s" s="114">
        <v>1205</v>
      </c>
      <c r="O359" s="178">
        <v>4</v>
      </c>
      <c r="P359" s="174"/>
      <c r="Q359" s="174"/>
      <c r="R359" s="174"/>
      <c r="S359" s="174"/>
      <c r="T359" t="s" s="80">
        <v>1206</v>
      </c>
      <c r="U359" t="s" s="80">
        <v>1207</v>
      </c>
    </row>
    <row r="360" s="99" customFormat="1" ht="12.5" customHeight="1" hidden="1">
      <c r="M360" s="172">
        <v>379</v>
      </c>
      <c r="N360" t="s" s="114">
        <v>1208</v>
      </c>
      <c r="O360" s="178">
        <v>13</v>
      </c>
      <c r="P360" s="174"/>
      <c r="Q360" s="174"/>
      <c r="R360" s="174"/>
      <c r="S360" s="174"/>
      <c r="T360" t="s" s="80">
        <v>1209</v>
      </c>
      <c r="U360" t="s" s="80">
        <v>1210</v>
      </c>
    </row>
    <row r="361" s="99" customFormat="1" ht="12.5" customHeight="1" hidden="1">
      <c r="M361" s="172">
        <v>380</v>
      </c>
      <c r="N361" t="s" s="114">
        <v>1211</v>
      </c>
      <c r="O361" s="178">
        <v>1</v>
      </c>
      <c r="P361" s="174"/>
      <c r="Q361" s="174"/>
      <c r="R361" s="174"/>
      <c r="S361" s="174"/>
      <c r="T361" t="s" s="80">
        <v>1212</v>
      </c>
      <c r="U361" t="s" s="80">
        <v>1213</v>
      </c>
    </row>
    <row r="362" s="99" customFormat="1" ht="12.5" customHeight="1" hidden="1">
      <c r="M362" s="172">
        <v>381</v>
      </c>
      <c r="N362" t="s" s="114">
        <v>1214</v>
      </c>
      <c r="O362" s="178">
        <v>14</v>
      </c>
      <c r="P362" s="174"/>
      <c r="Q362" s="174"/>
      <c r="R362" s="174"/>
      <c r="S362" s="174"/>
      <c r="T362" t="s" s="80">
        <v>1215</v>
      </c>
      <c r="U362" t="s" s="80">
        <v>1216</v>
      </c>
    </row>
    <row r="363" s="99" customFormat="1" ht="12.5" customHeight="1" hidden="1">
      <c r="M363" s="172">
        <v>382</v>
      </c>
      <c r="N363" t="s" s="114">
        <v>1217</v>
      </c>
      <c r="O363" s="178">
        <v>17</v>
      </c>
      <c r="P363" s="174"/>
      <c r="Q363" s="174"/>
      <c r="R363" s="174"/>
      <c r="S363" s="174"/>
      <c r="T363" t="s" s="80">
        <v>1218</v>
      </c>
      <c r="U363" t="s" s="80">
        <v>1219</v>
      </c>
    </row>
    <row r="364" s="99" customFormat="1" ht="12.5" customHeight="1" hidden="1">
      <c r="M364" s="172">
        <v>383</v>
      </c>
      <c r="N364" t="s" s="114">
        <v>1220</v>
      </c>
      <c r="O364" s="178">
        <v>17</v>
      </c>
      <c r="P364" s="174"/>
      <c r="Q364" s="174"/>
      <c r="R364" s="174"/>
      <c r="S364" s="174"/>
      <c r="T364" t="s" s="80">
        <v>1221</v>
      </c>
      <c r="U364" t="s" s="80">
        <v>1222</v>
      </c>
    </row>
    <row r="365" s="99" customFormat="1" ht="12.5" customHeight="1" hidden="1">
      <c r="M365" s="172">
        <v>385</v>
      </c>
      <c r="N365" t="s" s="114">
        <v>1223</v>
      </c>
      <c r="O365" s="178">
        <v>20</v>
      </c>
      <c r="P365" s="174"/>
      <c r="Q365" s="174"/>
      <c r="R365" s="174"/>
      <c r="S365" s="174"/>
      <c r="T365" t="s" s="80">
        <v>1224</v>
      </c>
      <c r="U365" t="s" s="80">
        <v>1225</v>
      </c>
    </row>
    <row r="366" s="99" customFormat="1" ht="12.5" customHeight="1" hidden="1">
      <c r="M366" s="172">
        <v>386</v>
      </c>
      <c r="N366" t="s" s="114">
        <v>1226</v>
      </c>
      <c r="O366" s="178">
        <v>14</v>
      </c>
      <c r="P366" s="174"/>
      <c r="Q366" s="174"/>
      <c r="R366" s="174"/>
      <c r="S366" s="174"/>
      <c r="T366" t="s" s="80">
        <v>1227</v>
      </c>
      <c r="U366" t="s" s="80">
        <v>1228</v>
      </c>
    </row>
    <row r="367" s="99" customFormat="1" ht="12.5" customHeight="1" hidden="1">
      <c r="M367" s="172">
        <v>387</v>
      </c>
      <c r="N367" t="s" s="114">
        <v>1229</v>
      </c>
      <c r="O367" s="178">
        <v>9</v>
      </c>
      <c r="P367" s="174"/>
      <c r="Q367" s="174"/>
      <c r="R367" s="174"/>
      <c r="S367" s="174"/>
      <c r="T367" t="s" s="80">
        <v>1230</v>
      </c>
      <c r="U367" t="s" s="80">
        <v>1231</v>
      </c>
    </row>
    <row r="368" s="99" customFormat="1" ht="12.5" customHeight="1" hidden="1">
      <c r="M368" s="172">
        <v>388</v>
      </c>
      <c r="N368" t="s" s="114">
        <v>1232</v>
      </c>
      <c r="O368" s="178">
        <v>12</v>
      </c>
      <c r="P368" s="174"/>
      <c r="Q368" s="174"/>
      <c r="R368" s="174"/>
      <c r="S368" s="174"/>
      <c r="T368" t="s" s="80">
        <v>1233</v>
      </c>
      <c r="U368" t="s" s="80">
        <v>1234</v>
      </c>
    </row>
    <row r="369" s="99" customFormat="1" ht="12.5" customHeight="1" hidden="1">
      <c r="M369" s="172">
        <v>389</v>
      </c>
      <c r="N369" t="s" s="114">
        <v>1235</v>
      </c>
      <c r="O369" s="178">
        <v>17</v>
      </c>
      <c r="P369" s="174"/>
      <c r="Q369" s="174"/>
      <c r="R369" s="174"/>
      <c r="S369" s="174"/>
      <c r="T369" t="s" s="80">
        <v>1236</v>
      </c>
      <c r="U369" t="s" s="80">
        <v>1237</v>
      </c>
    </row>
    <row r="370" s="99" customFormat="1" ht="12.5" customHeight="1" hidden="1">
      <c r="M370" s="172">
        <v>390</v>
      </c>
      <c r="N370" t="s" s="114">
        <v>1238</v>
      </c>
      <c r="O370" s="178">
        <v>7</v>
      </c>
      <c r="P370" s="174"/>
      <c r="Q370" s="174"/>
      <c r="R370" s="174"/>
      <c r="S370" s="174"/>
      <c r="T370" t="s" s="80">
        <v>1239</v>
      </c>
      <c r="U370" t="s" s="80">
        <v>1240</v>
      </c>
    </row>
    <row r="371" s="99" customFormat="1" ht="12.5" customHeight="1" hidden="1">
      <c r="M371" s="172">
        <v>391</v>
      </c>
      <c r="N371" t="s" s="114">
        <v>1241</v>
      </c>
      <c r="O371" s="178">
        <v>3</v>
      </c>
      <c r="P371" s="174"/>
      <c r="Q371" s="174"/>
      <c r="R371" s="174"/>
      <c r="S371" s="174"/>
      <c r="T371" t="s" s="80">
        <v>1242</v>
      </c>
      <c r="U371" t="s" s="80">
        <v>1243</v>
      </c>
    </row>
    <row r="372" s="99" customFormat="1" ht="12.5" customHeight="1" hidden="1">
      <c r="M372" s="172">
        <v>393</v>
      </c>
      <c r="N372" t="s" s="114">
        <v>1244</v>
      </c>
      <c r="O372" s="178">
        <v>8</v>
      </c>
      <c r="P372" s="174"/>
      <c r="Q372" s="174"/>
      <c r="R372" s="174"/>
      <c r="S372" s="174"/>
      <c r="T372" t="s" s="80">
        <v>1245</v>
      </c>
      <c r="U372" t="s" s="80">
        <v>1246</v>
      </c>
    </row>
    <row r="373" s="99" customFormat="1" ht="12.5" customHeight="1" hidden="1">
      <c r="M373" s="172">
        <v>394</v>
      </c>
      <c r="N373" t="s" s="114">
        <v>1247</v>
      </c>
      <c r="O373" s="178">
        <v>15</v>
      </c>
      <c r="P373" s="174"/>
      <c r="Q373" s="174"/>
      <c r="R373" s="174"/>
      <c r="S373" s="174"/>
      <c r="T373" t="s" s="80">
        <v>1248</v>
      </c>
      <c r="U373" t="s" s="80">
        <v>1249</v>
      </c>
    </row>
    <row r="374" s="99" customFormat="1" ht="12.5" customHeight="1" hidden="1">
      <c r="M374" s="172">
        <v>395</v>
      </c>
      <c r="N374" t="s" s="114">
        <v>1250</v>
      </c>
      <c r="O374" s="178">
        <v>10</v>
      </c>
      <c r="P374" s="174"/>
      <c r="Q374" s="174"/>
      <c r="R374" s="174"/>
      <c r="S374" s="174"/>
      <c r="T374" t="s" s="80">
        <v>1251</v>
      </c>
      <c r="U374" t="s" s="80">
        <v>1252</v>
      </c>
    </row>
    <row r="375" s="99" customFormat="1" ht="12.5" customHeight="1" hidden="1">
      <c r="M375" s="172">
        <v>396</v>
      </c>
      <c r="N375" t="s" s="114">
        <v>1253</v>
      </c>
      <c r="O375" s="178">
        <v>12</v>
      </c>
      <c r="P375" s="174"/>
      <c r="Q375" s="174"/>
      <c r="R375" s="174"/>
      <c r="S375" s="174"/>
      <c r="T375" t="s" s="80">
        <v>1254</v>
      </c>
      <c r="U375" t="s" s="80">
        <v>1255</v>
      </c>
    </row>
    <row r="376" s="99" customFormat="1" ht="12.5" customHeight="1" hidden="1">
      <c r="M376" s="172">
        <v>397</v>
      </c>
      <c r="N376" t="s" s="114">
        <v>1256</v>
      </c>
      <c r="O376" s="178">
        <v>12</v>
      </c>
      <c r="P376" s="174"/>
      <c r="Q376" s="174"/>
      <c r="R376" s="174"/>
      <c r="S376" s="174"/>
      <c r="T376" t="s" s="80">
        <v>1257</v>
      </c>
      <c r="U376" t="s" s="80">
        <v>1258</v>
      </c>
    </row>
    <row r="377" s="99" customFormat="1" ht="12.5" customHeight="1" hidden="1">
      <c r="M377" s="172">
        <v>399</v>
      </c>
      <c r="N377" t="s" s="114">
        <v>1259</v>
      </c>
      <c r="O377" s="178">
        <v>19</v>
      </c>
      <c r="P377" s="174"/>
      <c r="Q377" s="174"/>
      <c r="R377" s="174"/>
      <c r="S377" s="174"/>
      <c r="T377" t="s" s="80">
        <v>1260</v>
      </c>
      <c r="U377" t="s" s="80">
        <v>1261</v>
      </c>
    </row>
    <row r="378" s="99" customFormat="1" ht="12.5" customHeight="1" hidden="1">
      <c r="M378" s="172">
        <v>400</v>
      </c>
      <c r="N378" t="s" s="114">
        <v>1262</v>
      </c>
      <c r="O378" s="178">
        <v>4</v>
      </c>
      <c r="P378" s="174"/>
      <c r="Q378" s="174"/>
      <c r="R378" s="174"/>
      <c r="S378" s="174"/>
      <c r="T378" t="s" s="80">
        <v>1263</v>
      </c>
      <c r="U378" t="s" s="80">
        <v>1264</v>
      </c>
    </row>
    <row r="379" s="99" customFormat="1" ht="12.5" customHeight="1" hidden="1">
      <c r="M379" s="172">
        <v>402</v>
      </c>
      <c r="N379" t="s" s="114">
        <v>1265</v>
      </c>
      <c r="O379" s="178">
        <v>19</v>
      </c>
      <c r="P379" s="174"/>
      <c r="Q379" s="174"/>
      <c r="R379" s="174"/>
      <c r="S379" s="174"/>
      <c r="T379" t="s" s="80">
        <v>1266</v>
      </c>
      <c r="U379" t="s" s="80">
        <v>1267</v>
      </c>
    </row>
    <row r="380" s="99" customFormat="1" ht="12.5" customHeight="1" hidden="1">
      <c r="M380" s="172">
        <v>405</v>
      </c>
      <c r="N380" t="s" s="114">
        <v>1268</v>
      </c>
      <c r="O380" s="178">
        <v>6</v>
      </c>
      <c r="P380" s="174"/>
      <c r="Q380" s="174"/>
      <c r="R380" s="174"/>
      <c r="S380" s="174"/>
      <c r="T380" t="s" s="80">
        <v>1269</v>
      </c>
      <c r="U380" t="s" s="80">
        <v>1270</v>
      </c>
    </row>
    <row r="381" s="99" customFormat="1" ht="12.5" customHeight="1" hidden="1">
      <c r="M381" s="172">
        <v>406</v>
      </c>
      <c r="N381" t="s" s="114">
        <v>1271</v>
      </c>
      <c r="O381" s="178">
        <v>17</v>
      </c>
      <c r="P381" s="174"/>
      <c r="Q381" s="174"/>
      <c r="R381" s="174"/>
      <c r="S381" s="174"/>
      <c r="T381" t="s" s="80">
        <v>1272</v>
      </c>
      <c r="U381" t="s" s="80">
        <v>1273</v>
      </c>
    </row>
    <row r="382" s="99" customFormat="1" ht="12.5" customHeight="1" hidden="1">
      <c r="M382" s="172">
        <v>407</v>
      </c>
      <c r="N382" t="s" s="114">
        <v>1274</v>
      </c>
      <c r="O382" s="178">
        <v>10</v>
      </c>
      <c r="P382" s="174"/>
      <c r="Q382" s="174"/>
      <c r="R382" s="174"/>
      <c r="S382" s="174"/>
      <c r="T382" t="s" s="80">
        <v>1275</v>
      </c>
      <c r="U382" t="s" s="80">
        <v>1276</v>
      </c>
    </row>
    <row r="383" s="99" customFormat="1" ht="12.5" customHeight="1" hidden="1">
      <c r="M383" s="172">
        <v>409</v>
      </c>
      <c r="N383" t="s" s="114">
        <v>1277</v>
      </c>
      <c r="O383" s="178">
        <v>17</v>
      </c>
      <c r="P383" s="174"/>
      <c r="Q383" s="174"/>
      <c r="R383" s="174"/>
      <c r="S383" s="174"/>
      <c r="T383" t="s" s="80">
        <v>1278</v>
      </c>
      <c r="U383" t="s" s="80">
        <v>1279</v>
      </c>
    </row>
    <row r="384" s="99" customFormat="1" ht="12.5" customHeight="1" hidden="1">
      <c r="M384" s="172">
        <v>410</v>
      </c>
      <c r="N384" t="s" s="114">
        <v>1280</v>
      </c>
      <c r="O384" s="178">
        <v>5</v>
      </c>
      <c r="P384" s="174"/>
      <c r="Q384" s="174"/>
      <c r="R384" s="174"/>
      <c r="S384" s="174"/>
      <c r="T384" t="s" s="80">
        <v>1281</v>
      </c>
      <c r="U384" t="s" s="80">
        <v>1282</v>
      </c>
    </row>
    <row r="385" s="99" customFormat="1" ht="12.5" customHeight="1" hidden="1">
      <c r="M385" s="172">
        <v>411</v>
      </c>
      <c r="N385" t="s" s="114">
        <v>1283</v>
      </c>
      <c r="O385" s="178">
        <v>13</v>
      </c>
      <c r="P385" s="174"/>
      <c r="Q385" s="174"/>
      <c r="R385" s="174"/>
      <c r="S385" s="174"/>
      <c r="T385" t="s" s="80">
        <v>1284</v>
      </c>
      <c r="U385" t="s" s="80">
        <v>1285</v>
      </c>
    </row>
    <row r="386" s="99" customFormat="1" ht="12.5" customHeight="1" hidden="1">
      <c r="M386" s="172">
        <v>412</v>
      </c>
      <c r="N386" t="s" s="114">
        <v>1286</v>
      </c>
      <c r="O386" s="178">
        <v>12</v>
      </c>
      <c r="P386" s="174"/>
      <c r="Q386" s="174"/>
      <c r="R386" s="174"/>
      <c r="S386" s="174"/>
      <c r="T386" t="s" s="80">
        <v>1287</v>
      </c>
      <c r="U386" t="s" s="80">
        <v>1288</v>
      </c>
    </row>
    <row r="387" s="99" customFormat="1" ht="12.5" customHeight="1" hidden="1">
      <c r="M387" s="172">
        <v>413</v>
      </c>
      <c r="N387" t="s" s="114">
        <v>1289</v>
      </c>
      <c r="O387" s="178">
        <v>17</v>
      </c>
      <c r="P387" s="174"/>
      <c r="Q387" s="174"/>
      <c r="R387" s="174"/>
      <c r="S387" s="174"/>
      <c r="T387" t="s" s="80">
        <v>1290</v>
      </c>
      <c r="U387" t="s" s="80">
        <v>1291</v>
      </c>
    </row>
    <row r="388" s="99" customFormat="1" ht="12.5" customHeight="1" hidden="1">
      <c r="M388" s="172">
        <v>414</v>
      </c>
      <c r="N388" t="s" s="114">
        <v>1292</v>
      </c>
      <c r="O388" s="178">
        <v>16</v>
      </c>
      <c r="P388" s="174"/>
      <c r="Q388" s="174"/>
      <c r="R388" s="174"/>
      <c r="S388" s="174"/>
      <c r="T388" t="s" s="80">
        <v>1293</v>
      </c>
      <c r="U388" t="s" s="80">
        <v>1294</v>
      </c>
    </row>
    <row r="389" s="99" customFormat="1" ht="12.5" customHeight="1" hidden="1">
      <c r="M389" s="172">
        <v>415</v>
      </c>
      <c r="N389" t="s" s="114">
        <v>1295</v>
      </c>
      <c r="O389" s="178">
        <v>16</v>
      </c>
      <c r="P389" s="174"/>
      <c r="Q389" s="174"/>
      <c r="R389" s="174"/>
      <c r="S389" s="174"/>
      <c r="T389" t="s" s="80">
        <v>1296</v>
      </c>
      <c r="U389" t="s" s="80">
        <v>1297</v>
      </c>
    </row>
    <row r="390" s="99" customFormat="1" ht="12.5" customHeight="1" hidden="1">
      <c r="M390" s="172">
        <v>416</v>
      </c>
      <c r="N390" t="s" s="114">
        <v>1298</v>
      </c>
      <c r="O390" s="178">
        <v>13</v>
      </c>
      <c r="P390" s="174"/>
      <c r="Q390" s="174"/>
      <c r="R390" s="174"/>
      <c r="S390" s="174"/>
      <c r="T390" t="s" s="80">
        <v>1299</v>
      </c>
      <c r="U390" t="s" s="80">
        <v>1300</v>
      </c>
    </row>
    <row r="391" s="99" customFormat="1" ht="12.5" customHeight="1" hidden="1">
      <c r="M391" s="172">
        <v>418</v>
      </c>
      <c r="N391" t="s" s="114">
        <v>1301</v>
      </c>
      <c r="O391" s="178">
        <v>12</v>
      </c>
      <c r="P391" s="174"/>
      <c r="Q391" s="174"/>
      <c r="R391" s="174"/>
      <c r="S391" s="174"/>
      <c r="T391" t="s" s="80">
        <v>1302</v>
      </c>
      <c r="U391" t="s" s="80">
        <v>1303</v>
      </c>
    </row>
    <row r="392" s="99" customFormat="1" ht="12.5" customHeight="1" hidden="1">
      <c r="M392" s="172">
        <v>419</v>
      </c>
      <c r="N392" t="s" s="114">
        <v>1304</v>
      </c>
      <c r="O392" s="178">
        <v>19</v>
      </c>
      <c r="P392" s="174"/>
      <c r="Q392" s="174"/>
      <c r="R392" s="174"/>
      <c r="S392" s="174"/>
      <c r="T392" t="s" s="80">
        <v>1305</v>
      </c>
      <c r="U392" t="s" s="80">
        <v>1306</v>
      </c>
    </row>
    <row r="393" s="99" customFormat="1" ht="12.5" customHeight="1" hidden="1">
      <c r="M393" s="172">
        <v>421</v>
      </c>
      <c r="N393" t="s" s="114">
        <v>1307</v>
      </c>
      <c r="O393" s="178">
        <v>14</v>
      </c>
      <c r="P393" s="174"/>
      <c r="Q393" s="174"/>
      <c r="R393" s="174"/>
      <c r="S393" s="174"/>
      <c r="T393" t="s" s="80">
        <v>1308</v>
      </c>
      <c r="U393" t="s" s="80">
        <v>1309</v>
      </c>
    </row>
    <row r="394" s="99" customFormat="1" ht="12.5" customHeight="1" hidden="1">
      <c r="M394" s="172">
        <v>422</v>
      </c>
      <c r="N394" t="s" s="114">
        <v>1310</v>
      </c>
      <c r="O394" s="178">
        <v>2</v>
      </c>
      <c r="P394" s="174"/>
      <c r="Q394" s="174"/>
      <c r="R394" s="174"/>
      <c r="S394" s="174"/>
      <c r="T394" t="s" s="80">
        <v>1311</v>
      </c>
      <c r="U394" t="s" s="80">
        <v>1312</v>
      </c>
    </row>
    <row r="395" s="99" customFormat="1" ht="12.5" customHeight="1" hidden="1">
      <c r="M395" s="172">
        <v>423</v>
      </c>
      <c r="N395" t="s" s="114">
        <v>1313</v>
      </c>
      <c r="O395" s="178">
        <v>17</v>
      </c>
      <c r="P395" s="174"/>
      <c r="Q395" s="174"/>
      <c r="R395" s="174"/>
      <c r="S395" s="174"/>
      <c r="T395" t="s" s="80">
        <v>1314</v>
      </c>
      <c r="U395" t="s" s="80">
        <v>1315</v>
      </c>
    </row>
    <row r="396" s="99" customFormat="1" ht="12.5" customHeight="1" hidden="1">
      <c r="M396" s="172">
        <v>424</v>
      </c>
      <c r="N396" t="s" s="114">
        <v>1316</v>
      </c>
      <c r="O396" s="178">
        <v>10</v>
      </c>
      <c r="P396" s="174"/>
      <c r="Q396" s="174"/>
      <c r="R396" s="174"/>
      <c r="S396" s="174"/>
      <c r="T396" t="s" s="80">
        <v>1317</v>
      </c>
      <c r="U396" t="s" s="80">
        <v>1318</v>
      </c>
    </row>
    <row r="397" s="99" customFormat="1" ht="12.5" customHeight="1" hidden="1">
      <c r="M397" s="172">
        <v>425</v>
      </c>
      <c r="N397" t="s" s="114">
        <v>1319</v>
      </c>
      <c r="O397" s="178">
        <v>13</v>
      </c>
      <c r="P397" s="174"/>
      <c r="Q397" s="174"/>
      <c r="R397" s="174"/>
      <c r="S397" s="174"/>
      <c r="T397" t="s" s="80">
        <v>1320</v>
      </c>
      <c r="U397" t="s" s="80">
        <v>1321</v>
      </c>
    </row>
    <row r="398" s="99" customFormat="1" ht="12.5" customHeight="1" hidden="1">
      <c r="M398" s="172">
        <v>426</v>
      </c>
      <c r="N398" t="s" s="114">
        <v>1322</v>
      </c>
      <c r="O398" s="178">
        <v>3</v>
      </c>
      <c r="P398" s="174"/>
      <c r="Q398" s="174"/>
      <c r="R398" s="174"/>
      <c r="S398" s="174"/>
      <c r="T398" t="s" s="80">
        <v>1323</v>
      </c>
      <c r="U398" t="s" s="80">
        <v>1324</v>
      </c>
    </row>
    <row r="399" s="99" customFormat="1" ht="12.5" customHeight="1" hidden="1">
      <c r="M399" s="172">
        <v>427</v>
      </c>
      <c r="N399" t="s" s="114">
        <v>1325</v>
      </c>
      <c r="O399" s="178">
        <v>17</v>
      </c>
      <c r="P399" s="174"/>
      <c r="Q399" s="174"/>
      <c r="R399" s="174"/>
      <c r="S399" s="174"/>
      <c r="T399" t="s" s="80">
        <v>1326</v>
      </c>
      <c r="U399" t="s" s="80">
        <v>1327</v>
      </c>
    </row>
    <row r="400" s="99" customFormat="1" ht="12.5" customHeight="1" hidden="1">
      <c r="M400" s="172">
        <v>428</v>
      </c>
      <c r="N400" t="s" s="114">
        <v>1328</v>
      </c>
      <c r="O400" s="178">
        <v>13</v>
      </c>
      <c r="P400" s="174"/>
      <c r="Q400" s="174"/>
      <c r="R400" s="174"/>
      <c r="S400" s="174"/>
      <c r="T400" t="s" s="80">
        <v>1329</v>
      </c>
      <c r="U400" t="s" s="80">
        <v>1330</v>
      </c>
    </row>
    <row r="401" s="99" customFormat="1" ht="12.5" customHeight="1" hidden="1">
      <c r="M401" s="172">
        <v>429</v>
      </c>
      <c r="N401" t="s" s="114">
        <v>1331</v>
      </c>
      <c r="O401" s="178">
        <v>1</v>
      </c>
      <c r="P401" s="174"/>
      <c r="Q401" s="174"/>
      <c r="R401" s="174"/>
      <c r="S401" s="174"/>
      <c r="T401" t="s" s="80">
        <v>1332</v>
      </c>
      <c r="U401" t="s" s="80">
        <v>1333</v>
      </c>
    </row>
    <row r="402" s="99" customFormat="1" ht="12.5" customHeight="1" hidden="1">
      <c r="M402" s="172">
        <v>430</v>
      </c>
      <c r="N402" t="s" s="114">
        <v>1334</v>
      </c>
      <c r="O402" s="178">
        <v>2</v>
      </c>
      <c r="P402" s="174"/>
      <c r="Q402" s="174"/>
      <c r="R402" s="174"/>
      <c r="S402" s="174"/>
      <c r="T402" t="s" s="80">
        <v>1335</v>
      </c>
      <c r="U402" t="s" s="80">
        <v>1336</v>
      </c>
    </row>
    <row r="403" s="99" customFormat="1" ht="12.5" customHeight="1" hidden="1">
      <c r="M403" s="172">
        <v>431</v>
      </c>
      <c r="N403" t="s" s="114">
        <v>1337</v>
      </c>
      <c r="O403" s="178">
        <v>18</v>
      </c>
      <c r="P403" s="174"/>
      <c r="Q403" s="174"/>
      <c r="R403" s="174"/>
      <c r="S403" s="174"/>
      <c r="T403" t="s" s="80">
        <v>1338</v>
      </c>
      <c r="U403" t="s" s="80">
        <v>1339</v>
      </c>
    </row>
    <row r="404" s="99" customFormat="1" ht="12.5" customHeight="1" hidden="1">
      <c r="M404" s="172">
        <v>432</v>
      </c>
      <c r="N404" t="s" s="114">
        <v>1340</v>
      </c>
      <c r="O404" s="178">
        <v>18</v>
      </c>
      <c r="P404" s="174"/>
      <c r="Q404" s="174"/>
      <c r="R404" s="174"/>
      <c r="S404" s="174"/>
      <c r="T404" t="s" s="80">
        <v>1341</v>
      </c>
      <c r="U404" t="s" s="80">
        <v>1342</v>
      </c>
    </row>
    <row r="405" s="99" customFormat="1" ht="12.5" customHeight="1" hidden="1">
      <c r="M405" s="172">
        <v>433</v>
      </c>
      <c r="N405" t="s" s="114">
        <v>1343</v>
      </c>
      <c r="O405" s="178">
        <v>18</v>
      </c>
      <c r="P405" s="174"/>
      <c r="Q405" s="174"/>
      <c r="R405" s="174"/>
      <c r="S405" s="174"/>
      <c r="T405" t="s" s="80">
        <v>1344</v>
      </c>
      <c r="U405" t="s" s="80">
        <v>1345</v>
      </c>
    </row>
    <row r="406" s="99" customFormat="1" ht="12.5" customHeight="1" hidden="1">
      <c r="M406" s="172">
        <v>435</v>
      </c>
      <c r="N406" t="s" s="114">
        <v>1346</v>
      </c>
      <c r="O406" s="178">
        <v>18</v>
      </c>
      <c r="P406" s="174"/>
      <c r="Q406" s="174"/>
      <c r="R406" s="174"/>
      <c r="S406" s="174"/>
      <c r="T406" t="s" s="80">
        <v>1347</v>
      </c>
      <c r="U406" t="s" s="80">
        <v>1348</v>
      </c>
    </row>
    <row r="407" s="99" customFormat="1" ht="12.5" customHeight="1" hidden="1">
      <c r="M407" s="172">
        <v>436</v>
      </c>
      <c r="N407" t="s" s="114">
        <v>1349</v>
      </c>
      <c r="O407" s="178">
        <v>1</v>
      </c>
      <c r="P407" s="174"/>
      <c r="Q407" s="174"/>
      <c r="R407" s="174"/>
      <c r="S407" s="174"/>
      <c r="T407" t="s" s="80">
        <v>1350</v>
      </c>
      <c r="U407" t="s" s="80">
        <v>1351</v>
      </c>
    </row>
    <row r="408" s="99" customFormat="1" ht="12.5" customHeight="1" hidden="1">
      <c r="M408" s="172">
        <v>437</v>
      </c>
      <c r="N408" t="s" s="114">
        <v>1352</v>
      </c>
      <c r="O408" s="178">
        <v>5</v>
      </c>
      <c r="P408" s="174"/>
      <c r="Q408" s="174"/>
      <c r="R408" s="174"/>
      <c r="S408" s="174"/>
      <c r="T408" t="s" s="80">
        <v>1353</v>
      </c>
      <c r="U408" t="s" s="80">
        <v>1354</v>
      </c>
    </row>
    <row r="409" s="99" customFormat="1" ht="12.5" customHeight="1" hidden="1">
      <c r="M409" s="172">
        <v>438</v>
      </c>
      <c r="N409" t="s" s="114">
        <v>1355</v>
      </c>
      <c r="O409" s="178">
        <v>5</v>
      </c>
      <c r="P409" s="174"/>
      <c r="Q409" s="174"/>
      <c r="R409" s="174"/>
      <c r="S409" s="174"/>
      <c r="T409" t="s" s="80">
        <v>1356</v>
      </c>
      <c r="U409" t="s" s="80">
        <v>1357</v>
      </c>
    </row>
    <row r="410" s="99" customFormat="1" ht="12.5" customHeight="1" hidden="1">
      <c r="M410" s="172">
        <v>439</v>
      </c>
      <c r="N410" t="s" s="114">
        <v>1358</v>
      </c>
      <c r="O410" s="178">
        <v>6</v>
      </c>
      <c r="P410" s="174"/>
      <c r="Q410" s="174"/>
      <c r="R410" s="174"/>
      <c r="S410" s="174"/>
      <c r="T410" t="s" s="80">
        <v>1359</v>
      </c>
      <c r="U410" t="s" s="80">
        <v>1360</v>
      </c>
    </row>
    <row r="411" s="99" customFormat="1" ht="12.5" customHeight="1" hidden="1">
      <c r="M411" s="172">
        <v>440</v>
      </c>
      <c r="N411" t="s" s="114">
        <v>1361</v>
      </c>
      <c r="O411" s="178">
        <v>20</v>
      </c>
      <c r="P411" s="174"/>
      <c r="Q411" s="174"/>
      <c r="R411" s="174"/>
      <c r="S411" s="174"/>
      <c r="T411" t="s" s="80">
        <v>1362</v>
      </c>
      <c r="U411" t="s" s="80">
        <v>1363</v>
      </c>
    </row>
    <row r="412" s="99" customFormat="1" ht="12.5" customHeight="1" hidden="1">
      <c r="M412" s="172">
        <v>441</v>
      </c>
      <c r="N412" t="s" s="114">
        <v>1364</v>
      </c>
      <c r="O412" s="178">
        <v>20</v>
      </c>
      <c r="P412" s="174"/>
      <c r="Q412" s="174"/>
      <c r="R412" s="174"/>
      <c r="S412" s="174"/>
      <c r="T412" t="s" s="80">
        <v>1365</v>
      </c>
      <c r="U412" t="s" s="80">
        <v>1366</v>
      </c>
    </row>
    <row r="413" s="99" customFormat="1" ht="12.5" customHeight="1" hidden="1">
      <c r="M413" s="172">
        <v>442</v>
      </c>
      <c r="N413" t="s" s="114">
        <v>1367</v>
      </c>
      <c r="O413" s="178">
        <v>6</v>
      </c>
      <c r="P413" s="174"/>
      <c r="Q413" s="174"/>
      <c r="R413" s="174"/>
      <c r="S413" s="174"/>
      <c r="T413" t="s" s="80">
        <v>1368</v>
      </c>
      <c r="U413" t="s" s="80">
        <v>1369</v>
      </c>
    </row>
    <row r="414" s="99" customFormat="1" ht="12.5" customHeight="1" hidden="1">
      <c r="M414" s="172">
        <v>443</v>
      </c>
      <c r="N414" t="s" s="114">
        <v>1370</v>
      </c>
      <c r="O414" s="178">
        <v>17</v>
      </c>
      <c r="P414" s="174"/>
      <c r="Q414" s="174"/>
      <c r="R414" s="174"/>
      <c r="S414" s="174"/>
      <c r="T414" t="s" s="80">
        <v>1371</v>
      </c>
      <c r="U414" t="s" s="80">
        <v>1372</v>
      </c>
    </row>
    <row r="415" s="99" customFormat="1" ht="12.5" customHeight="1" hidden="1">
      <c r="M415" s="172">
        <v>444</v>
      </c>
      <c r="N415" t="s" s="114">
        <v>1373</v>
      </c>
      <c r="O415" s="178">
        <v>15</v>
      </c>
      <c r="P415" s="174"/>
      <c r="Q415" s="174"/>
      <c r="R415" s="174"/>
      <c r="S415" s="174"/>
      <c r="T415" t="s" s="80">
        <v>1374</v>
      </c>
      <c r="U415" t="s" s="80">
        <v>1375</v>
      </c>
    </row>
    <row r="416" s="99" customFormat="1" ht="12.5" customHeight="1" hidden="1">
      <c r="M416" s="172">
        <v>445</v>
      </c>
      <c r="N416" t="s" s="114">
        <v>1376</v>
      </c>
      <c r="O416" s="178">
        <v>13</v>
      </c>
      <c r="P416" s="174"/>
      <c r="Q416" s="174"/>
      <c r="R416" s="174"/>
      <c r="S416" s="174"/>
      <c r="T416" t="s" s="80">
        <v>1377</v>
      </c>
      <c r="U416" t="s" s="80">
        <v>1378</v>
      </c>
    </row>
    <row r="417" s="99" customFormat="1" ht="12.5" customHeight="1" hidden="1">
      <c r="M417" s="172">
        <v>447</v>
      </c>
      <c r="N417" t="s" s="114">
        <v>1379</v>
      </c>
      <c r="O417" s="178">
        <v>17</v>
      </c>
      <c r="P417" s="174"/>
      <c r="Q417" s="174"/>
      <c r="R417" s="174"/>
      <c r="S417" s="174"/>
      <c r="T417" t="s" s="80">
        <v>1380</v>
      </c>
      <c r="U417" t="s" s="80">
        <v>1381</v>
      </c>
    </row>
    <row r="418" s="99" customFormat="1" ht="12.5" customHeight="1" hidden="1">
      <c r="M418" s="172">
        <v>449</v>
      </c>
      <c r="N418" t="s" s="114">
        <v>1382</v>
      </c>
      <c r="O418" s="178">
        <v>10</v>
      </c>
      <c r="P418" s="174"/>
      <c r="Q418" s="174"/>
      <c r="R418" s="174"/>
      <c r="S418" s="174"/>
      <c r="T418" t="s" s="80">
        <v>1383</v>
      </c>
      <c r="U418" t="s" s="80">
        <v>1384</v>
      </c>
    </row>
    <row r="419" s="99" customFormat="1" ht="12.5" customHeight="1" hidden="1">
      <c r="M419" s="172">
        <v>450</v>
      </c>
      <c r="N419" t="s" s="114">
        <v>1385</v>
      </c>
      <c r="O419" s="178">
        <v>7</v>
      </c>
      <c r="P419" s="174"/>
      <c r="Q419" s="174"/>
      <c r="R419" s="174"/>
      <c r="S419" s="174"/>
      <c r="T419" t="s" s="80">
        <v>1386</v>
      </c>
      <c r="U419" t="s" s="80">
        <v>1387</v>
      </c>
    </row>
    <row r="420" s="99" customFormat="1" ht="12.5" customHeight="1" hidden="1">
      <c r="M420" s="172">
        <v>452</v>
      </c>
      <c r="N420" t="s" s="114">
        <v>1388</v>
      </c>
      <c r="O420" s="178">
        <v>20</v>
      </c>
      <c r="P420" s="174"/>
      <c r="Q420" s="174"/>
      <c r="R420" s="174"/>
      <c r="S420" s="174"/>
      <c r="T420" t="s" s="80">
        <v>1389</v>
      </c>
      <c r="U420" t="s" s="80">
        <v>1390</v>
      </c>
    </row>
    <row r="421" s="99" customFormat="1" ht="12.5" customHeight="1" hidden="1">
      <c r="M421" s="172">
        <v>453</v>
      </c>
      <c r="N421" t="s" s="114">
        <v>1391</v>
      </c>
      <c r="O421" s="178">
        <v>18</v>
      </c>
      <c r="P421" s="174"/>
      <c r="Q421" s="174"/>
      <c r="R421" s="174"/>
      <c r="S421" s="174"/>
      <c r="T421" t="s" s="80">
        <v>1392</v>
      </c>
      <c r="U421" t="s" s="80">
        <v>1393</v>
      </c>
    </row>
    <row r="422" s="99" customFormat="1" ht="12.5" customHeight="1" hidden="1">
      <c r="M422" s="172">
        <v>454</v>
      </c>
      <c r="N422" t="s" s="114">
        <v>1394</v>
      </c>
      <c r="O422" s="178">
        <v>15</v>
      </c>
      <c r="P422" s="174"/>
      <c r="Q422" s="174"/>
      <c r="R422" s="174"/>
      <c r="S422" s="174"/>
      <c r="T422" t="s" s="80">
        <v>1395</v>
      </c>
      <c r="U422" t="s" s="80">
        <v>1396</v>
      </c>
    </row>
    <row r="423" s="99" customFormat="1" ht="12.5" customHeight="1" hidden="1">
      <c r="M423" s="172">
        <v>455</v>
      </c>
      <c r="N423" t="s" s="114">
        <v>1397</v>
      </c>
      <c r="O423" s="178">
        <v>9</v>
      </c>
      <c r="P423" s="174"/>
      <c r="Q423" s="174"/>
      <c r="R423" s="174"/>
      <c r="S423" s="174"/>
      <c r="T423" t="s" s="80">
        <v>1398</v>
      </c>
      <c r="U423" t="s" s="80">
        <v>1399</v>
      </c>
    </row>
    <row r="424" s="99" customFormat="1" ht="12.5" customHeight="1" hidden="1">
      <c r="M424" s="172">
        <v>456</v>
      </c>
      <c r="N424" t="s" s="114">
        <v>1400</v>
      </c>
      <c r="O424" s="178">
        <v>16</v>
      </c>
      <c r="P424" s="174"/>
      <c r="Q424" s="174"/>
      <c r="R424" s="174"/>
      <c r="S424" s="174"/>
      <c r="T424" t="s" s="80">
        <v>1401</v>
      </c>
      <c r="U424" t="s" s="80">
        <v>1402</v>
      </c>
    </row>
    <row r="425" s="99" customFormat="1" ht="12.5" customHeight="1" hidden="1">
      <c r="M425" s="172">
        <v>457</v>
      </c>
      <c r="N425" t="s" s="114">
        <v>1403</v>
      </c>
      <c r="O425" s="178">
        <v>3</v>
      </c>
      <c r="P425" s="174"/>
      <c r="Q425" s="174"/>
      <c r="R425" s="174"/>
      <c r="S425" s="174"/>
      <c r="T425" t="s" s="80">
        <v>1404</v>
      </c>
      <c r="U425" t="s" s="80">
        <v>1405</v>
      </c>
    </row>
    <row r="426" s="99" customFormat="1" ht="12.5" customHeight="1" hidden="1">
      <c r="M426" s="172">
        <v>458</v>
      </c>
      <c r="N426" t="s" s="114">
        <v>1406</v>
      </c>
      <c r="O426" s="178">
        <v>16</v>
      </c>
      <c r="P426" s="174"/>
      <c r="Q426" s="174"/>
      <c r="R426" s="174"/>
      <c r="S426" s="174"/>
      <c r="T426" t="s" s="80">
        <v>1407</v>
      </c>
      <c r="U426" t="s" s="80">
        <v>1408</v>
      </c>
    </row>
    <row r="427" s="99" customFormat="1" ht="12.5" customHeight="1" hidden="1">
      <c r="M427" s="172">
        <v>459</v>
      </c>
      <c r="N427" t="s" s="114">
        <v>1409</v>
      </c>
      <c r="O427" s="178">
        <v>16</v>
      </c>
      <c r="P427" s="174"/>
      <c r="Q427" s="174"/>
      <c r="R427" s="174"/>
      <c r="S427" s="174"/>
      <c r="T427" t="s" s="80">
        <v>1410</v>
      </c>
      <c r="U427" t="s" s="80">
        <v>1411</v>
      </c>
    </row>
    <row r="428" s="99" customFormat="1" ht="12.5" customHeight="1" hidden="1">
      <c r="M428" s="172">
        <v>460</v>
      </c>
      <c r="N428" t="s" s="114">
        <v>1412</v>
      </c>
      <c r="O428" s="178">
        <v>17</v>
      </c>
      <c r="P428" s="174"/>
      <c r="Q428" s="174"/>
      <c r="R428" s="174"/>
      <c r="S428" s="174"/>
      <c r="T428" t="s" s="80">
        <v>1413</v>
      </c>
      <c r="U428" t="s" s="80">
        <v>1414</v>
      </c>
    </row>
    <row r="429" s="99" customFormat="1" ht="12.5" customHeight="1" hidden="1">
      <c r="M429" s="172">
        <v>461</v>
      </c>
      <c r="N429" t="s" s="114">
        <v>1415</v>
      </c>
      <c r="O429" s="178">
        <v>14</v>
      </c>
      <c r="P429" s="174"/>
      <c r="Q429" s="174"/>
      <c r="R429" s="174"/>
      <c r="S429" s="174"/>
      <c r="T429" t="s" s="80">
        <v>1416</v>
      </c>
      <c r="U429" t="s" s="80">
        <v>1417</v>
      </c>
    </row>
    <row r="430" s="99" customFormat="1" ht="12.5" customHeight="1" hidden="1">
      <c r="M430" s="172">
        <v>462</v>
      </c>
      <c r="N430" t="s" s="114">
        <v>1418</v>
      </c>
      <c r="O430" s="178">
        <v>5</v>
      </c>
      <c r="P430" s="174"/>
      <c r="Q430" s="174"/>
      <c r="R430" s="174"/>
      <c r="S430" s="174"/>
      <c r="T430" t="s" s="80">
        <v>1419</v>
      </c>
      <c r="U430" t="s" s="80">
        <v>1420</v>
      </c>
    </row>
    <row r="431" s="99" customFormat="1" ht="12.5" customHeight="1" hidden="1">
      <c r="M431" s="172">
        <v>463</v>
      </c>
      <c r="N431" t="s" s="114">
        <v>1421</v>
      </c>
      <c r="O431" s="178">
        <v>17</v>
      </c>
      <c r="P431" s="174"/>
      <c r="Q431" s="174"/>
      <c r="R431" s="174"/>
      <c r="S431" s="174"/>
      <c r="T431" t="s" s="80">
        <v>1422</v>
      </c>
      <c r="U431" t="s" s="80">
        <v>1423</v>
      </c>
    </row>
    <row r="432" s="99" customFormat="1" ht="12.5" customHeight="1" hidden="1">
      <c r="M432" s="172">
        <v>464</v>
      </c>
      <c r="N432" t="s" s="114">
        <v>1424</v>
      </c>
      <c r="O432" s="178">
        <v>16</v>
      </c>
      <c r="P432" s="174"/>
      <c r="Q432" s="174"/>
      <c r="R432" s="174"/>
      <c r="S432" s="174"/>
      <c r="T432" t="s" s="80">
        <v>1425</v>
      </c>
      <c r="U432" t="s" s="80">
        <v>1426</v>
      </c>
    </row>
    <row r="433" s="99" customFormat="1" ht="12.5" customHeight="1" hidden="1">
      <c r="M433" s="172">
        <v>466</v>
      </c>
      <c r="N433" t="s" s="114">
        <v>1427</v>
      </c>
      <c r="O433" s="178">
        <v>2</v>
      </c>
      <c r="P433" s="174"/>
      <c r="Q433" s="174"/>
      <c r="R433" s="174"/>
      <c r="S433" s="174"/>
      <c r="T433" t="s" s="80">
        <v>1428</v>
      </c>
      <c r="U433" t="s" s="80">
        <v>1429</v>
      </c>
    </row>
    <row r="434" s="99" customFormat="1" ht="12.5" customHeight="1" hidden="1">
      <c r="M434" s="172">
        <v>467</v>
      </c>
      <c r="N434" t="s" s="114">
        <v>1430</v>
      </c>
      <c r="O434" s="178">
        <v>9</v>
      </c>
      <c r="P434" s="174"/>
      <c r="Q434" s="174"/>
      <c r="R434" s="174"/>
      <c r="S434" s="174"/>
      <c r="T434" t="s" s="80">
        <v>1431</v>
      </c>
      <c r="U434" t="s" s="80">
        <v>1432</v>
      </c>
    </row>
    <row r="435" s="99" customFormat="1" ht="12.5" customHeight="1" hidden="1">
      <c r="M435" s="172">
        <v>468</v>
      </c>
      <c r="N435" t="s" s="114">
        <v>1433</v>
      </c>
      <c r="O435" s="178">
        <v>18</v>
      </c>
      <c r="P435" s="174"/>
      <c r="Q435" s="174"/>
      <c r="R435" s="174"/>
      <c r="S435" s="174"/>
      <c r="T435" t="s" s="80">
        <v>1434</v>
      </c>
      <c r="U435" t="s" s="80">
        <v>1435</v>
      </c>
    </row>
    <row r="436" s="99" customFormat="1" ht="12.5" customHeight="1" hidden="1">
      <c r="M436" s="172">
        <v>469</v>
      </c>
      <c r="N436" t="s" s="114">
        <v>1436</v>
      </c>
      <c r="O436" s="178">
        <v>15</v>
      </c>
      <c r="P436" s="174"/>
      <c r="Q436" s="174"/>
      <c r="R436" s="174"/>
      <c r="S436" s="174"/>
      <c r="T436" t="s" s="80">
        <v>1437</v>
      </c>
      <c r="U436" t="s" s="80">
        <v>1438</v>
      </c>
    </row>
    <row r="437" s="99" customFormat="1" ht="12.5" customHeight="1" hidden="1">
      <c r="M437" s="172">
        <v>471</v>
      </c>
      <c r="N437" t="s" s="114">
        <v>1439</v>
      </c>
      <c r="O437" s="178">
        <v>14</v>
      </c>
      <c r="P437" s="174"/>
      <c r="Q437" s="174"/>
      <c r="R437" s="174"/>
      <c r="S437" s="174"/>
      <c r="T437" t="s" s="80">
        <v>1440</v>
      </c>
      <c r="U437" t="s" s="80">
        <v>1441</v>
      </c>
    </row>
    <row r="438" s="99" customFormat="1" ht="12.5" customHeight="1" hidden="1">
      <c r="M438" s="172">
        <v>472</v>
      </c>
      <c r="N438" t="s" s="114">
        <v>1442</v>
      </c>
      <c r="O438" s="178">
        <v>5</v>
      </c>
      <c r="P438" s="174"/>
      <c r="Q438" s="174"/>
      <c r="R438" s="174"/>
      <c r="S438" s="174"/>
      <c r="T438" t="s" s="80">
        <v>1443</v>
      </c>
      <c r="U438" t="s" s="80">
        <v>1444</v>
      </c>
    </row>
    <row r="439" s="99" customFormat="1" ht="12.5" customHeight="1" hidden="1">
      <c r="M439" s="172">
        <v>473</v>
      </c>
      <c r="N439" t="s" s="114">
        <v>1445</v>
      </c>
      <c r="O439" s="178">
        <v>5</v>
      </c>
      <c r="P439" s="174"/>
      <c r="Q439" s="174"/>
      <c r="R439" s="174"/>
      <c r="S439" s="174"/>
      <c r="T439" t="s" s="80">
        <v>1446</v>
      </c>
      <c r="U439" t="s" s="80">
        <v>1447</v>
      </c>
    </row>
    <row r="440" s="99" customFormat="1" ht="12.5" customHeight="1" hidden="1">
      <c r="M440" s="172">
        <v>474</v>
      </c>
      <c r="N440" t="s" s="114">
        <v>1448</v>
      </c>
      <c r="O440" s="178">
        <v>19</v>
      </c>
      <c r="P440" s="174"/>
      <c r="Q440" s="174"/>
      <c r="R440" s="174"/>
      <c r="S440" s="174"/>
      <c r="T440" t="s" s="80">
        <v>1449</v>
      </c>
      <c r="U440" t="s" s="80">
        <v>1450</v>
      </c>
    </row>
    <row r="441" s="99" customFormat="1" ht="12.5" customHeight="1" hidden="1">
      <c r="M441" s="172">
        <v>475</v>
      </c>
      <c r="N441" t="s" s="114">
        <v>1451</v>
      </c>
      <c r="O441" s="178">
        <v>11</v>
      </c>
      <c r="P441" s="174"/>
      <c r="Q441" s="174"/>
      <c r="R441" s="174"/>
      <c r="S441" s="174"/>
      <c r="T441" t="s" s="80">
        <v>1452</v>
      </c>
      <c r="U441" t="s" s="80">
        <v>1453</v>
      </c>
    </row>
    <row r="442" s="99" customFormat="1" ht="12.5" customHeight="1" hidden="1">
      <c r="M442" s="172">
        <v>476</v>
      </c>
      <c r="N442" t="s" s="114">
        <v>1454</v>
      </c>
      <c r="O442" s="178">
        <v>12</v>
      </c>
      <c r="P442" s="174"/>
      <c r="Q442" s="174"/>
      <c r="R442" s="174"/>
      <c r="S442" s="174"/>
      <c r="T442" t="s" s="80">
        <v>1455</v>
      </c>
      <c r="U442" t="s" s="80">
        <v>1456</v>
      </c>
    </row>
    <row r="443" s="99" customFormat="1" ht="12.5" customHeight="1" hidden="1">
      <c r="M443" s="172">
        <v>477</v>
      </c>
      <c r="N443" t="s" s="114">
        <v>1457</v>
      </c>
      <c r="O443" s="178">
        <v>3</v>
      </c>
      <c r="P443" s="174"/>
      <c r="Q443" s="174"/>
      <c r="R443" s="174"/>
      <c r="S443" s="174"/>
      <c r="T443" t="s" s="80">
        <v>1458</v>
      </c>
      <c r="U443" t="s" s="80">
        <v>1459</v>
      </c>
    </row>
    <row r="444" s="99" customFormat="1" ht="12.5" customHeight="1" hidden="1">
      <c r="M444" s="172">
        <v>478</v>
      </c>
      <c r="N444" t="s" s="114">
        <v>1460</v>
      </c>
      <c r="O444" s="178">
        <v>7</v>
      </c>
      <c r="P444" s="174"/>
      <c r="Q444" s="174"/>
      <c r="R444" s="174"/>
      <c r="S444" s="174"/>
      <c r="T444" t="s" s="80">
        <v>1461</v>
      </c>
      <c r="U444" t="s" s="80">
        <v>1462</v>
      </c>
    </row>
    <row r="445" s="99" customFormat="1" ht="12.5" customHeight="1" hidden="1">
      <c r="M445" s="172">
        <v>480</v>
      </c>
      <c r="N445" t="s" s="114">
        <v>1463</v>
      </c>
      <c r="O445" s="178">
        <v>7</v>
      </c>
      <c r="P445" s="174"/>
      <c r="Q445" s="174"/>
      <c r="R445" s="174"/>
      <c r="S445" s="174"/>
      <c r="T445" t="s" s="80">
        <v>1464</v>
      </c>
      <c r="U445" t="s" s="80">
        <v>1465</v>
      </c>
    </row>
    <row r="446" s="99" customFormat="1" ht="12.5" customHeight="1" hidden="1">
      <c r="M446" s="172">
        <v>481</v>
      </c>
      <c r="N446" t="s" s="114">
        <v>1466</v>
      </c>
      <c r="O446" s="178">
        <v>2</v>
      </c>
      <c r="P446" s="174"/>
      <c r="Q446" s="174"/>
      <c r="R446" s="174"/>
      <c r="S446" s="174"/>
      <c r="T446" t="s" s="80">
        <v>1467</v>
      </c>
      <c r="U446" t="s" s="80">
        <v>1468</v>
      </c>
    </row>
    <row r="447" s="99" customFormat="1" ht="12.5" customHeight="1" hidden="1">
      <c r="M447" s="172">
        <v>483</v>
      </c>
      <c r="N447" t="s" s="114">
        <v>1469</v>
      </c>
      <c r="O447" s="178">
        <v>7</v>
      </c>
      <c r="P447" s="174"/>
      <c r="Q447" s="174"/>
      <c r="R447" s="174"/>
      <c r="S447" s="174"/>
      <c r="T447" t="s" s="80">
        <v>1470</v>
      </c>
      <c r="U447" t="s" s="80">
        <v>1471</v>
      </c>
    </row>
    <row r="448" s="99" customFormat="1" ht="12.5" customHeight="1" hidden="1">
      <c r="M448" s="172">
        <v>484</v>
      </c>
      <c r="N448" t="s" s="114">
        <v>1472</v>
      </c>
      <c r="O448" s="178">
        <v>5</v>
      </c>
      <c r="P448" s="174"/>
      <c r="Q448" s="174"/>
      <c r="R448" s="174"/>
      <c r="S448" s="174"/>
      <c r="T448" t="s" s="80">
        <v>1473</v>
      </c>
      <c r="U448" t="s" s="80">
        <v>1474</v>
      </c>
    </row>
    <row r="449" s="99" customFormat="1" ht="12.5" customHeight="1" hidden="1">
      <c r="M449" s="172">
        <v>485</v>
      </c>
      <c r="N449" t="s" s="114">
        <v>1475</v>
      </c>
      <c r="O449" s="178">
        <v>14</v>
      </c>
      <c r="P449" s="174"/>
      <c r="Q449" s="174"/>
      <c r="R449" s="174"/>
      <c r="S449" s="174"/>
      <c r="T449" t="s" s="80">
        <v>1476</v>
      </c>
      <c r="U449" t="s" s="80">
        <v>1477</v>
      </c>
    </row>
    <row r="450" s="99" customFormat="1" ht="12.5" customHeight="1" hidden="1">
      <c r="M450" s="172">
        <v>486</v>
      </c>
      <c r="N450" t="s" s="114">
        <v>1478</v>
      </c>
      <c r="O450" s="178">
        <v>5</v>
      </c>
      <c r="P450" s="174"/>
      <c r="Q450" s="174"/>
      <c r="R450" s="174"/>
      <c r="S450" s="174"/>
      <c r="T450" t="s" s="80">
        <v>1479</v>
      </c>
      <c r="U450" t="s" s="80">
        <v>1480</v>
      </c>
    </row>
    <row r="451" s="99" customFormat="1" ht="12.5" customHeight="1" hidden="1">
      <c r="M451" s="172">
        <v>487</v>
      </c>
      <c r="N451" t="s" s="114">
        <v>1481</v>
      </c>
      <c r="O451" s="178">
        <v>16</v>
      </c>
      <c r="P451" s="174"/>
      <c r="Q451" s="174"/>
      <c r="R451" s="174"/>
      <c r="S451" s="174"/>
      <c r="T451" t="s" s="80">
        <v>1482</v>
      </c>
      <c r="U451" t="s" s="80">
        <v>1483</v>
      </c>
    </row>
    <row r="452" s="99" customFormat="1" ht="12.5" customHeight="1" hidden="1">
      <c r="M452" s="172">
        <v>488</v>
      </c>
      <c r="N452" t="s" s="114">
        <v>1484</v>
      </c>
      <c r="O452" s="178">
        <v>8</v>
      </c>
      <c r="P452" s="174"/>
      <c r="Q452" s="174"/>
      <c r="R452" s="174"/>
      <c r="S452" s="174"/>
      <c r="T452" t="s" s="80">
        <v>1485</v>
      </c>
      <c r="U452" t="s" s="80">
        <v>1486</v>
      </c>
    </row>
    <row r="453" s="99" customFormat="1" ht="12.5" customHeight="1" hidden="1">
      <c r="M453" s="172">
        <v>489</v>
      </c>
      <c r="N453" t="s" s="114">
        <v>1487</v>
      </c>
      <c r="O453" s="178">
        <v>13</v>
      </c>
      <c r="P453" s="174"/>
      <c r="Q453" s="174"/>
      <c r="R453" s="174"/>
      <c r="S453" s="174"/>
      <c r="T453" t="s" s="80">
        <v>1488</v>
      </c>
      <c r="U453" t="s" s="80">
        <v>1489</v>
      </c>
    </row>
    <row r="454" s="99" customFormat="1" ht="12.5" customHeight="1" hidden="1">
      <c r="M454" s="172">
        <v>490</v>
      </c>
      <c r="N454" t="s" s="114">
        <v>1490</v>
      </c>
      <c r="O454" s="178">
        <v>6</v>
      </c>
      <c r="P454" s="174"/>
      <c r="Q454" s="174"/>
      <c r="R454" s="174"/>
      <c r="S454" s="174"/>
      <c r="T454" t="s" s="80">
        <v>1491</v>
      </c>
      <c r="U454" t="s" s="80">
        <v>1492</v>
      </c>
    </row>
    <row r="455" s="99" customFormat="1" ht="12.5" customHeight="1" hidden="1">
      <c r="M455" s="172">
        <v>491</v>
      </c>
      <c r="N455" t="s" s="114">
        <v>1493</v>
      </c>
      <c r="O455" s="178">
        <v>10</v>
      </c>
      <c r="P455" s="174"/>
      <c r="Q455" s="174"/>
      <c r="R455" s="174"/>
      <c r="S455" s="174"/>
      <c r="T455" t="s" s="80">
        <v>1494</v>
      </c>
      <c r="U455" t="s" s="80">
        <v>1495</v>
      </c>
    </row>
    <row r="456" s="99" customFormat="1" ht="12.5" customHeight="1" hidden="1">
      <c r="M456" s="172">
        <v>492</v>
      </c>
      <c r="N456" t="s" s="114">
        <v>1496</v>
      </c>
      <c r="O456" s="178">
        <v>17</v>
      </c>
      <c r="P456" s="174"/>
      <c r="Q456" s="174"/>
      <c r="R456" s="174"/>
      <c r="S456" s="174"/>
      <c r="T456" t="s" s="80">
        <v>1497</v>
      </c>
      <c r="U456" t="s" s="80">
        <v>1498</v>
      </c>
    </row>
    <row r="457" s="99" customFormat="1" ht="12.5" customHeight="1" hidden="1">
      <c r="M457" s="172">
        <v>493</v>
      </c>
      <c r="N457" t="s" s="114">
        <v>1499</v>
      </c>
      <c r="O457" s="178">
        <v>5</v>
      </c>
      <c r="P457" s="174"/>
      <c r="Q457" s="174"/>
      <c r="R457" s="174"/>
      <c r="S457" s="174"/>
      <c r="T457" t="s" s="80">
        <v>1500</v>
      </c>
      <c r="U457" t="s" s="80">
        <v>1501</v>
      </c>
    </row>
    <row r="458" s="99" customFormat="1" ht="12.5" customHeight="1" hidden="1">
      <c r="M458" s="172">
        <v>494</v>
      </c>
      <c r="N458" t="s" s="114">
        <v>1502</v>
      </c>
      <c r="O458" s="178">
        <v>14</v>
      </c>
      <c r="P458" s="174"/>
      <c r="Q458" s="174"/>
      <c r="R458" s="174"/>
      <c r="S458" s="174"/>
      <c r="T458" t="s" s="80">
        <v>1503</v>
      </c>
      <c r="U458" t="s" s="80">
        <v>1504</v>
      </c>
    </row>
    <row r="459" s="99" customFormat="1" ht="12.5" customHeight="1" hidden="1">
      <c r="M459" s="172">
        <v>495</v>
      </c>
      <c r="N459" t="s" s="114">
        <v>1505</v>
      </c>
      <c r="O459" s="178">
        <v>8</v>
      </c>
      <c r="P459" s="174"/>
      <c r="Q459" s="174"/>
      <c r="R459" s="174"/>
      <c r="S459" s="174"/>
      <c r="T459" t="s" s="80">
        <v>1506</v>
      </c>
      <c r="U459" t="s" s="80">
        <v>1507</v>
      </c>
    </row>
    <row r="460" s="99" customFormat="1" ht="12.5" customHeight="1" hidden="1">
      <c r="M460" s="172">
        <v>497</v>
      </c>
      <c r="N460" t="s" s="114">
        <v>1508</v>
      </c>
      <c r="O460" s="178">
        <v>18</v>
      </c>
      <c r="P460" s="174"/>
      <c r="Q460" s="174"/>
      <c r="R460" s="174"/>
      <c r="S460" s="174"/>
      <c r="T460" t="s" s="80">
        <v>1509</v>
      </c>
      <c r="U460" t="s" s="80">
        <v>1510</v>
      </c>
    </row>
    <row r="461" s="99" customFormat="1" ht="12.5" customHeight="1" hidden="1">
      <c r="M461" s="172">
        <v>498</v>
      </c>
      <c r="N461" t="s" s="114">
        <v>1511</v>
      </c>
      <c r="O461" s="178">
        <v>18</v>
      </c>
      <c r="P461" s="174"/>
      <c r="Q461" s="174"/>
      <c r="R461" s="174"/>
      <c r="S461" s="174"/>
      <c r="T461" t="s" s="80">
        <v>1512</v>
      </c>
      <c r="U461" t="s" s="80">
        <v>1513</v>
      </c>
    </row>
    <row r="462" s="99" customFormat="1" ht="12.5" customHeight="1" hidden="1">
      <c r="M462" s="172">
        <v>499</v>
      </c>
      <c r="N462" t="s" s="114">
        <v>1514</v>
      </c>
      <c r="O462" s="178">
        <v>10</v>
      </c>
      <c r="P462" s="174"/>
      <c r="Q462" s="174"/>
      <c r="R462" s="174"/>
      <c r="S462" s="174"/>
      <c r="T462" t="s" s="80">
        <v>1515</v>
      </c>
      <c r="U462" t="s" s="80">
        <v>1516</v>
      </c>
    </row>
    <row r="463" s="99" customFormat="1" ht="12.5" customHeight="1" hidden="1">
      <c r="M463" s="172">
        <v>500</v>
      </c>
      <c r="N463" t="s" s="114">
        <v>1517</v>
      </c>
      <c r="O463" s="178">
        <v>15</v>
      </c>
      <c r="P463" s="174"/>
      <c r="Q463" s="174"/>
      <c r="R463" s="174"/>
      <c r="S463" s="174"/>
      <c r="T463" t="s" s="80">
        <v>1518</v>
      </c>
      <c r="U463" t="s" s="80">
        <v>1519</v>
      </c>
    </row>
    <row r="464" s="99" customFormat="1" ht="12.5" customHeight="1" hidden="1">
      <c r="M464" s="172">
        <v>502</v>
      </c>
      <c r="N464" t="s" s="114">
        <v>1520</v>
      </c>
      <c r="O464" s="178">
        <v>18</v>
      </c>
      <c r="P464" s="174"/>
      <c r="Q464" s="174"/>
      <c r="R464" s="174"/>
      <c r="S464" s="174"/>
      <c r="T464" t="s" s="80">
        <v>1521</v>
      </c>
      <c r="U464" t="s" s="80">
        <v>1522</v>
      </c>
    </row>
    <row r="465" s="99" customFormat="1" ht="12.5" customHeight="1" hidden="1">
      <c r="M465" s="172">
        <v>503</v>
      </c>
      <c r="N465" t="s" s="114">
        <v>1523</v>
      </c>
      <c r="O465" s="178">
        <v>4</v>
      </c>
      <c r="P465" s="174"/>
      <c r="Q465" s="174"/>
      <c r="R465" s="174"/>
      <c r="S465" s="174"/>
      <c r="T465" t="s" s="80">
        <v>1524</v>
      </c>
      <c r="U465" t="s" s="80">
        <v>1525</v>
      </c>
    </row>
    <row r="466" s="99" customFormat="1" ht="12.5" customHeight="1" hidden="1">
      <c r="M466" s="172">
        <v>504</v>
      </c>
      <c r="N466" t="s" s="114">
        <v>1526</v>
      </c>
      <c r="O466" s="178">
        <v>20</v>
      </c>
      <c r="P466" s="174"/>
      <c r="Q466" s="174"/>
      <c r="R466" s="174"/>
      <c r="S466" s="174"/>
      <c r="T466" t="s" s="80">
        <v>1527</v>
      </c>
      <c r="U466" t="s" s="80">
        <v>1528</v>
      </c>
    </row>
    <row r="467" s="99" customFormat="1" ht="12.5" customHeight="1" hidden="1">
      <c r="M467" s="172">
        <v>505</v>
      </c>
      <c r="N467" t="s" s="114">
        <v>1529</v>
      </c>
      <c r="O467" s="178">
        <v>16</v>
      </c>
      <c r="P467" s="174"/>
      <c r="Q467" s="174"/>
      <c r="R467" s="174"/>
      <c r="S467" s="174"/>
      <c r="T467" t="s" s="80">
        <v>1530</v>
      </c>
      <c r="U467" t="s" s="80">
        <v>1531</v>
      </c>
    </row>
    <row r="468" s="99" customFormat="1" ht="12.5" customHeight="1" hidden="1">
      <c r="M468" s="172">
        <v>506</v>
      </c>
      <c r="N468" t="s" s="114">
        <v>1532</v>
      </c>
      <c r="O468" s="178">
        <v>12</v>
      </c>
      <c r="P468" s="174"/>
      <c r="Q468" s="174"/>
      <c r="R468" s="174"/>
      <c r="S468" s="174"/>
      <c r="T468" t="s" s="80">
        <v>1533</v>
      </c>
      <c r="U468" t="s" s="80">
        <v>1534</v>
      </c>
    </row>
    <row r="469" s="99" customFormat="1" ht="12.5" customHeight="1" hidden="1">
      <c r="M469" s="172">
        <v>507</v>
      </c>
      <c r="N469" t="s" s="114">
        <v>1535</v>
      </c>
      <c r="O469" s="178">
        <v>8</v>
      </c>
      <c r="P469" s="174"/>
      <c r="Q469" s="174"/>
      <c r="R469" s="174"/>
      <c r="S469" s="174"/>
      <c r="T469" t="s" s="80">
        <v>1536</v>
      </c>
      <c r="U469" t="s" s="80">
        <v>1537</v>
      </c>
    </row>
    <row r="470" s="99" customFormat="1" ht="12.5" customHeight="1" hidden="1">
      <c r="M470" s="172">
        <v>508</v>
      </c>
      <c r="N470" t="s" s="114">
        <v>1538</v>
      </c>
      <c r="O470" s="178">
        <v>1</v>
      </c>
      <c r="P470" s="174"/>
      <c r="Q470" s="174"/>
      <c r="R470" s="174"/>
      <c r="S470" s="174"/>
      <c r="T470" t="s" s="80">
        <v>1539</v>
      </c>
      <c r="U470" t="s" s="80">
        <v>1540</v>
      </c>
    </row>
    <row r="471" s="99" customFormat="1" ht="12.5" customHeight="1" hidden="1">
      <c r="M471" s="172">
        <v>509</v>
      </c>
      <c r="N471" t="s" s="114">
        <v>1541</v>
      </c>
      <c r="O471" s="178">
        <v>8</v>
      </c>
      <c r="P471" s="174"/>
      <c r="Q471" s="174"/>
      <c r="R471" s="174"/>
      <c r="S471" s="174"/>
      <c r="T471" t="s" s="80">
        <v>1542</v>
      </c>
      <c r="U471" t="s" s="80">
        <v>1543</v>
      </c>
    </row>
    <row r="472" s="99" customFormat="1" ht="12.5" customHeight="1" hidden="1">
      <c r="M472" s="172">
        <v>510</v>
      </c>
      <c r="N472" t="s" s="114">
        <v>1544</v>
      </c>
      <c r="O472" s="178">
        <v>3</v>
      </c>
      <c r="P472" s="174"/>
      <c r="Q472" s="174"/>
      <c r="R472" s="174"/>
      <c r="S472" s="174"/>
      <c r="T472" t="s" s="80">
        <v>1545</v>
      </c>
      <c r="U472" t="s" s="80">
        <v>1546</v>
      </c>
    </row>
    <row r="473" s="99" customFormat="1" ht="12.5" customHeight="1" hidden="1">
      <c r="M473" s="172">
        <v>511</v>
      </c>
      <c r="N473" t="s" s="114">
        <v>1547</v>
      </c>
      <c r="O473" s="178">
        <v>17</v>
      </c>
      <c r="P473" s="174"/>
      <c r="Q473" s="174"/>
      <c r="R473" s="174"/>
      <c r="S473" s="174"/>
      <c r="T473" t="s" s="80">
        <v>1548</v>
      </c>
      <c r="U473" t="s" s="80">
        <v>1549</v>
      </c>
    </row>
    <row r="474" s="99" customFormat="1" ht="12.5" customHeight="1" hidden="1">
      <c r="M474" s="172">
        <v>512</v>
      </c>
      <c r="N474" t="s" s="114">
        <v>1550</v>
      </c>
      <c r="O474" s="178">
        <v>9</v>
      </c>
      <c r="P474" s="174"/>
      <c r="Q474" s="174"/>
      <c r="R474" s="174"/>
      <c r="S474" s="174"/>
      <c r="T474" t="s" s="80">
        <v>1551</v>
      </c>
      <c r="U474" t="s" s="80">
        <v>1552</v>
      </c>
    </row>
    <row r="475" s="99" customFormat="1" ht="12.5" customHeight="1" hidden="1">
      <c r="M475" s="172">
        <v>513</v>
      </c>
      <c r="N475" t="s" s="114">
        <v>1553</v>
      </c>
      <c r="O475" s="178">
        <v>17</v>
      </c>
      <c r="P475" s="174"/>
      <c r="Q475" s="174"/>
      <c r="R475" s="174"/>
      <c r="S475" s="174"/>
      <c r="T475" t="s" s="80">
        <v>1554</v>
      </c>
      <c r="U475" t="s" s="80">
        <v>1555</v>
      </c>
    </row>
    <row r="476" s="99" customFormat="1" ht="12.5" customHeight="1" hidden="1">
      <c r="M476" s="172">
        <v>514</v>
      </c>
      <c r="N476" t="s" s="114">
        <v>1556</v>
      </c>
      <c r="O476" s="178">
        <v>12</v>
      </c>
      <c r="P476" s="174"/>
      <c r="Q476" s="174"/>
      <c r="R476" s="174"/>
      <c r="S476" s="174"/>
      <c r="T476" t="s" s="80">
        <v>1557</v>
      </c>
      <c r="U476" t="s" s="80">
        <v>1558</v>
      </c>
    </row>
    <row r="477" s="99" customFormat="1" ht="12.5" customHeight="1" hidden="1">
      <c r="M477" s="172">
        <v>516</v>
      </c>
      <c r="N477" t="s" s="114">
        <v>1559</v>
      </c>
      <c r="O477" s="178">
        <v>18</v>
      </c>
      <c r="P477" s="174"/>
      <c r="Q477" s="174"/>
      <c r="R477" s="174"/>
      <c r="S477" s="174"/>
      <c r="T477" t="s" s="80">
        <v>1560</v>
      </c>
      <c r="U477" t="s" s="80">
        <v>1561</v>
      </c>
    </row>
    <row r="478" s="99" customFormat="1" ht="12.5" customHeight="1" hidden="1">
      <c r="M478" s="172">
        <v>517</v>
      </c>
      <c r="N478" t="s" s="114">
        <v>1562</v>
      </c>
      <c r="O478" s="178">
        <v>14</v>
      </c>
      <c r="P478" s="174"/>
      <c r="Q478" s="174"/>
      <c r="R478" s="174"/>
      <c r="S478" s="174"/>
      <c r="T478" t="s" s="80">
        <v>1563</v>
      </c>
      <c r="U478" t="s" s="80">
        <v>1564</v>
      </c>
    </row>
    <row r="479" s="99" customFormat="1" ht="12.5" customHeight="1" hidden="1">
      <c r="M479" s="172">
        <v>518</v>
      </c>
      <c r="N479" t="s" s="114">
        <v>1565</v>
      </c>
      <c r="O479" s="178">
        <v>16</v>
      </c>
      <c r="P479" s="174"/>
      <c r="Q479" s="174"/>
      <c r="R479" s="174"/>
      <c r="S479" s="174"/>
      <c r="T479" t="s" s="80">
        <v>1566</v>
      </c>
      <c r="U479" t="s" s="80">
        <v>1567</v>
      </c>
    </row>
    <row r="480" s="99" customFormat="1" ht="12.5" customHeight="1" hidden="1">
      <c r="M480" s="172">
        <v>519</v>
      </c>
      <c r="N480" t="s" s="114">
        <v>1568</v>
      </c>
      <c r="O480" s="178">
        <v>2</v>
      </c>
      <c r="P480" s="174"/>
      <c r="Q480" s="174"/>
      <c r="R480" s="174"/>
      <c r="S480" s="174"/>
      <c r="T480" t="s" s="80">
        <v>1569</v>
      </c>
      <c r="U480" t="s" s="80">
        <v>1570</v>
      </c>
    </row>
    <row r="481" s="99" customFormat="1" ht="12.5" customHeight="1" hidden="1">
      <c r="M481" s="172">
        <v>520</v>
      </c>
      <c r="N481" t="s" s="114">
        <v>1571</v>
      </c>
      <c r="O481" s="178">
        <v>13</v>
      </c>
      <c r="P481" s="174"/>
      <c r="Q481" s="174"/>
      <c r="R481" s="174"/>
      <c r="S481" s="174"/>
      <c r="T481" t="s" s="80">
        <v>1572</v>
      </c>
      <c r="U481" t="s" s="80">
        <v>1573</v>
      </c>
    </row>
    <row r="482" s="99" customFormat="1" ht="12.5" customHeight="1" hidden="1">
      <c r="M482" s="172">
        <v>521</v>
      </c>
      <c r="N482" t="s" s="114">
        <v>1574</v>
      </c>
      <c r="O482" s="178">
        <v>2</v>
      </c>
      <c r="P482" s="174"/>
      <c r="Q482" s="174"/>
      <c r="R482" s="174"/>
      <c r="S482" s="174"/>
      <c r="T482" t="s" s="80">
        <v>1575</v>
      </c>
      <c r="U482" t="s" s="80">
        <v>1576</v>
      </c>
    </row>
    <row r="483" s="99" customFormat="1" ht="12.5" customHeight="1" hidden="1">
      <c r="M483" s="172">
        <v>522</v>
      </c>
      <c r="N483" t="s" s="114">
        <v>1577</v>
      </c>
      <c r="O483" s="178">
        <v>17</v>
      </c>
      <c r="P483" s="174"/>
      <c r="Q483" s="174"/>
      <c r="R483" s="174"/>
      <c r="S483" s="174"/>
      <c r="T483" t="s" s="80">
        <v>1578</v>
      </c>
      <c r="U483" t="s" s="80">
        <v>1579</v>
      </c>
    </row>
    <row r="484" s="99" customFormat="1" ht="12.5" customHeight="1" hidden="1">
      <c r="M484" s="172">
        <v>523</v>
      </c>
      <c r="N484" t="s" s="114">
        <v>1580</v>
      </c>
      <c r="O484" s="178">
        <v>19</v>
      </c>
      <c r="P484" s="174"/>
      <c r="Q484" s="174"/>
      <c r="R484" s="174"/>
      <c r="S484" s="174"/>
      <c r="T484" t="s" s="80">
        <v>1581</v>
      </c>
      <c r="U484" t="s" s="80">
        <v>1582</v>
      </c>
    </row>
    <row r="485" s="99" customFormat="1" ht="12.5" customHeight="1" hidden="1">
      <c r="M485" s="172">
        <v>524</v>
      </c>
      <c r="N485" t="s" s="114">
        <v>1583</v>
      </c>
      <c r="O485" s="178">
        <v>10</v>
      </c>
      <c r="P485" s="174"/>
      <c r="Q485" s="174"/>
      <c r="R485" s="174"/>
      <c r="S485" s="174"/>
      <c r="T485" t="s" s="80">
        <v>1584</v>
      </c>
      <c r="U485" t="s" s="80">
        <v>1585</v>
      </c>
    </row>
    <row r="486" s="99" customFormat="1" ht="12.5" customHeight="1" hidden="1">
      <c r="M486" s="172">
        <v>525</v>
      </c>
      <c r="N486" t="s" s="114">
        <v>1586</v>
      </c>
      <c r="O486" s="178">
        <v>13</v>
      </c>
      <c r="P486" s="174"/>
      <c r="Q486" s="174"/>
      <c r="R486" s="174"/>
      <c r="S486" s="174"/>
      <c r="T486" t="s" s="80">
        <v>1587</v>
      </c>
      <c r="U486" t="s" s="80">
        <v>1588</v>
      </c>
    </row>
    <row r="487" s="99" customFormat="1" ht="12.5" customHeight="1" hidden="1">
      <c r="M487" s="172">
        <v>526</v>
      </c>
      <c r="N487" t="s" s="114">
        <v>1589</v>
      </c>
      <c r="O487" s="178">
        <v>2</v>
      </c>
      <c r="P487" s="174"/>
      <c r="Q487" s="174"/>
      <c r="R487" s="174"/>
      <c r="S487" s="174"/>
      <c r="T487" t="s" s="80">
        <v>1590</v>
      </c>
      <c r="U487" t="s" s="80">
        <v>1591</v>
      </c>
    </row>
    <row r="488" s="99" customFormat="1" ht="12.5" customHeight="1" hidden="1">
      <c r="M488" s="172">
        <v>527</v>
      </c>
      <c r="N488" t="s" s="114">
        <v>1592</v>
      </c>
      <c r="O488" s="178">
        <v>2</v>
      </c>
      <c r="P488" s="174"/>
      <c r="Q488" s="174"/>
      <c r="R488" s="174"/>
      <c r="S488" s="174"/>
      <c r="T488" t="s" s="80">
        <v>1593</v>
      </c>
      <c r="U488" t="s" s="80">
        <v>1594</v>
      </c>
    </row>
    <row r="489" s="99" customFormat="1" ht="12.5" customHeight="1" hidden="1">
      <c r="M489" s="172">
        <v>528</v>
      </c>
      <c r="N489" t="s" s="114">
        <v>1595</v>
      </c>
      <c r="O489" s="178">
        <v>17</v>
      </c>
      <c r="P489" s="174"/>
      <c r="Q489" s="174"/>
      <c r="R489" s="174"/>
      <c r="S489" s="174"/>
      <c r="T489" t="s" s="80">
        <v>1596</v>
      </c>
      <c r="U489" t="s" s="80">
        <v>1597</v>
      </c>
    </row>
    <row r="490" s="99" customFormat="1" ht="12.5" customHeight="1" hidden="1">
      <c r="M490" s="172">
        <v>530</v>
      </c>
      <c r="N490" t="s" s="114">
        <v>1598</v>
      </c>
      <c r="O490" s="178">
        <v>4</v>
      </c>
      <c r="P490" s="174"/>
      <c r="Q490" s="174"/>
      <c r="R490" s="174"/>
      <c r="S490" s="174"/>
      <c r="T490" t="s" s="80">
        <v>1599</v>
      </c>
      <c r="U490" t="s" s="80">
        <v>1600</v>
      </c>
    </row>
    <row r="491" s="99" customFormat="1" ht="12.5" customHeight="1" hidden="1">
      <c r="M491" s="172">
        <v>531</v>
      </c>
      <c r="N491" t="s" s="114">
        <v>1601</v>
      </c>
      <c r="O491" s="178">
        <v>18</v>
      </c>
      <c r="P491" s="174"/>
      <c r="Q491" s="174"/>
      <c r="R491" s="174"/>
      <c r="S491" s="174"/>
      <c r="T491" t="s" s="80">
        <v>1602</v>
      </c>
      <c r="U491" t="s" s="80">
        <v>1603</v>
      </c>
    </row>
    <row r="492" s="99" customFormat="1" ht="12.5" customHeight="1" hidden="1">
      <c r="M492" s="172">
        <v>533</v>
      </c>
      <c r="N492" t="s" s="114">
        <v>1604</v>
      </c>
      <c r="O492" s="178">
        <v>1</v>
      </c>
      <c r="P492" s="174"/>
      <c r="Q492" s="174"/>
      <c r="R492" s="174"/>
      <c r="S492" s="174"/>
      <c r="T492" t="s" s="80">
        <v>1605</v>
      </c>
      <c r="U492" t="s" s="80">
        <v>1606</v>
      </c>
    </row>
    <row r="493" s="99" customFormat="1" ht="12.5" customHeight="1" hidden="1">
      <c r="M493" s="172">
        <v>534</v>
      </c>
      <c r="N493" t="s" s="114">
        <v>1607</v>
      </c>
      <c r="O493" s="178">
        <v>16</v>
      </c>
      <c r="P493" s="174"/>
      <c r="Q493" s="174"/>
      <c r="R493" s="174"/>
      <c r="S493" s="174"/>
      <c r="T493" t="s" s="80">
        <v>1608</v>
      </c>
      <c r="U493" t="s" s="80">
        <v>1609</v>
      </c>
    </row>
    <row r="494" s="99" customFormat="1" ht="12.5" customHeight="1" hidden="1">
      <c r="M494" s="172">
        <v>535</v>
      </c>
      <c r="N494" t="s" s="114">
        <v>1610</v>
      </c>
      <c r="O494" s="178">
        <v>16</v>
      </c>
      <c r="P494" s="174"/>
      <c r="Q494" s="174"/>
      <c r="R494" s="174"/>
      <c r="S494" s="174"/>
      <c r="T494" t="s" s="80">
        <v>1611</v>
      </c>
      <c r="U494" t="s" s="80">
        <v>1612</v>
      </c>
    </row>
    <row r="495" s="99" customFormat="1" ht="12.5" customHeight="1" hidden="1">
      <c r="M495" s="172">
        <v>536</v>
      </c>
      <c r="N495" t="s" s="114">
        <v>1613</v>
      </c>
      <c r="O495" s="178">
        <v>1</v>
      </c>
      <c r="P495" s="174"/>
      <c r="Q495" s="174"/>
      <c r="R495" s="174"/>
      <c r="S495" s="174"/>
      <c r="T495" t="s" s="80">
        <v>1614</v>
      </c>
      <c r="U495" t="s" s="80">
        <v>1615</v>
      </c>
    </row>
    <row r="496" s="99" customFormat="1" ht="12.5" customHeight="1" hidden="1">
      <c r="M496" s="172">
        <v>537</v>
      </c>
      <c r="N496" t="s" s="114">
        <v>965</v>
      </c>
      <c r="O496" s="178">
        <v>13</v>
      </c>
      <c r="P496" s="174"/>
      <c r="Q496" s="174"/>
      <c r="R496" s="174"/>
      <c r="S496" s="174"/>
      <c r="T496" t="s" s="80">
        <v>1616</v>
      </c>
      <c r="U496" t="s" s="80">
        <v>1617</v>
      </c>
    </row>
    <row r="497" s="99" customFormat="1" ht="12.5" customHeight="1" hidden="1">
      <c r="M497" s="172">
        <v>538</v>
      </c>
      <c r="N497" t="s" s="114">
        <v>1618</v>
      </c>
      <c r="O497" s="178">
        <v>8</v>
      </c>
      <c r="P497" s="174"/>
      <c r="Q497" s="174"/>
      <c r="R497" s="174"/>
      <c r="S497" s="174"/>
      <c r="T497" t="s" s="80">
        <v>1619</v>
      </c>
      <c r="U497" t="s" s="80">
        <v>1620</v>
      </c>
    </row>
    <row r="498" s="99" customFormat="1" ht="12.5" customHeight="1" hidden="1">
      <c r="M498" s="172">
        <v>539</v>
      </c>
      <c r="N498" t="s" s="114">
        <v>1621</v>
      </c>
      <c r="O498" s="178">
        <v>1</v>
      </c>
      <c r="P498" s="174"/>
      <c r="Q498" s="174"/>
      <c r="R498" s="174"/>
      <c r="S498" s="174"/>
      <c r="T498" t="s" s="80">
        <v>1622</v>
      </c>
      <c r="U498" t="s" s="80">
        <v>1623</v>
      </c>
    </row>
    <row r="499" s="99" customFormat="1" ht="12.5" customHeight="1" hidden="1">
      <c r="M499" s="172">
        <v>540</v>
      </c>
      <c r="N499" t="s" s="114">
        <v>1624</v>
      </c>
      <c r="O499" s="178">
        <v>1</v>
      </c>
      <c r="P499" s="174"/>
      <c r="Q499" s="174"/>
      <c r="R499" s="174"/>
      <c r="S499" s="174"/>
      <c r="T499" t="s" s="80">
        <v>1625</v>
      </c>
      <c r="U499" t="s" s="80">
        <v>1626</v>
      </c>
    </row>
    <row r="500" s="99" customFormat="1" ht="12.5" customHeight="1" hidden="1">
      <c r="M500" s="172">
        <v>541</v>
      </c>
      <c r="N500" t="s" s="114">
        <v>1627</v>
      </c>
      <c r="O500" s="178">
        <v>1</v>
      </c>
      <c r="P500" s="174"/>
      <c r="Q500" s="174"/>
      <c r="R500" s="174"/>
      <c r="S500" s="174"/>
      <c r="T500" t="s" s="80">
        <v>1628</v>
      </c>
      <c r="U500" t="s" s="80">
        <v>1629</v>
      </c>
    </row>
    <row r="501" s="99" customFormat="1" ht="12.5" customHeight="1" hidden="1">
      <c r="M501" s="172">
        <v>542</v>
      </c>
      <c r="N501" t="s" s="114">
        <v>1630</v>
      </c>
      <c r="O501" s="178">
        <v>1</v>
      </c>
      <c r="P501" s="174"/>
      <c r="Q501" s="174"/>
      <c r="R501" s="174"/>
      <c r="S501" s="174"/>
      <c r="T501" t="s" s="80">
        <v>1631</v>
      </c>
      <c r="U501" t="s" s="80">
        <v>1632</v>
      </c>
    </row>
    <row r="502" s="99" customFormat="1" ht="12.5" customHeight="1" hidden="1">
      <c r="M502" s="172">
        <v>543</v>
      </c>
      <c r="N502" t="s" s="114">
        <v>1633</v>
      </c>
      <c r="O502" s="178">
        <v>1</v>
      </c>
      <c r="P502" s="174"/>
      <c r="Q502" s="174"/>
      <c r="R502" s="174"/>
      <c r="S502" s="174"/>
      <c r="T502" t="s" s="80">
        <v>1634</v>
      </c>
      <c r="U502" t="s" s="80">
        <v>1635</v>
      </c>
    </row>
    <row r="503" s="99" customFormat="1" ht="12.5" customHeight="1" hidden="1">
      <c r="M503" s="172">
        <v>544</v>
      </c>
      <c r="N503" t="s" s="114">
        <v>1636</v>
      </c>
      <c r="O503" s="178">
        <v>1</v>
      </c>
      <c r="P503" s="174"/>
      <c r="Q503" s="174"/>
      <c r="R503" s="174"/>
      <c r="S503" s="174"/>
      <c r="T503" t="s" s="80">
        <v>1637</v>
      </c>
      <c r="U503" t="s" s="80">
        <v>1638</v>
      </c>
    </row>
    <row r="504" s="99" customFormat="1" ht="12.5" customHeight="1" hidden="1">
      <c r="M504" s="172">
        <v>545</v>
      </c>
      <c r="N504" t="s" s="114">
        <v>1639</v>
      </c>
      <c r="O504" s="178">
        <v>1</v>
      </c>
      <c r="P504" s="174"/>
      <c r="Q504" s="174"/>
      <c r="R504" s="174"/>
      <c r="S504" s="174"/>
      <c r="T504" t="s" s="80">
        <v>1640</v>
      </c>
      <c r="U504" t="s" s="80">
        <v>1641</v>
      </c>
    </row>
    <row r="505" s="99" customFormat="1" ht="12.5" customHeight="1" hidden="1">
      <c r="M505" s="172">
        <v>547</v>
      </c>
      <c r="N505" t="s" s="114">
        <v>1642</v>
      </c>
      <c r="O505" s="178">
        <v>1</v>
      </c>
      <c r="P505" s="174"/>
      <c r="Q505" s="174"/>
      <c r="R505" s="174"/>
      <c r="S505" s="174"/>
      <c r="T505" t="s" s="80">
        <v>1643</v>
      </c>
      <c r="U505" t="s" s="80">
        <v>1644</v>
      </c>
    </row>
    <row r="506" s="99" customFormat="1" ht="12.5" customHeight="1" hidden="1">
      <c r="M506" s="172">
        <v>548</v>
      </c>
      <c r="N506" t="s" s="114">
        <v>1645</v>
      </c>
      <c r="O506" s="178">
        <v>1</v>
      </c>
      <c r="P506" s="174"/>
      <c r="Q506" s="174"/>
      <c r="R506" s="174"/>
      <c r="S506" s="174"/>
      <c r="T506" t="s" s="80">
        <v>1646</v>
      </c>
      <c r="U506" t="s" s="80">
        <v>1647</v>
      </c>
    </row>
    <row r="507" s="99" customFormat="1" ht="12.5" customHeight="1" hidden="1">
      <c r="M507" s="172">
        <v>549</v>
      </c>
      <c r="N507" t="s" s="114">
        <v>1648</v>
      </c>
      <c r="O507" s="178">
        <v>1</v>
      </c>
      <c r="P507" s="174"/>
      <c r="Q507" s="174"/>
      <c r="R507" s="174"/>
      <c r="S507" s="174"/>
      <c r="T507" t="s" s="80">
        <v>1649</v>
      </c>
      <c r="U507" t="s" s="80">
        <v>1650</v>
      </c>
    </row>
    <row r="508" s="99" customFormat="1" ht="12.5" customHeight="1" hidden="1">
      <c r="M508" s="172">
        <v>550</v>
      </c>
      <c r="N508" t="s" s="114">
        <v>1651</v>
      </c>
      <c r="O508" s="178">
        <v>1</v>
      </c>
      <c r="P508" s="174"/>
      <c r="Q508" s="174"/>
      <c r="R508" s="174"/>
      <c r="S508" s="174"/>
      <c r="T508" t="s" s="80">
        <v>1652</v>
      </c>
      <c r="U508" t="s" s="80">
        <v>1653</v>
      </c>
    </row>
    <row r="509" s="99" customFormat="1" ht="12.5" customHeight="1" hidden="1">
      <c r="M509" s="172">
        <v>551</v>
      </c>
      <c r="N509" t="s" s="114">
        <v>1654</v>
      </c>
      <c r="O509" s="178">
        <v>1</v>
      </c>
      <c r="P509" s="174"/>
      <c r="Q509" s="174"/>
      <c r="R509" s="174"/>
      <c r="S509" s="174"/>
      <c r="T509" t="s" s="80">
        <v>1655</v>
      </c>
      <c r="U509" t="s" s="80">
        <v>1656</v>
      </c>
    </row>
    <row r="510" s="99" customFormat="1" ht="12.5" customHeight="1" hidden="1">
      <c r="M510" s="172">
        <v>552</v>
      </c>
      <c r="N510" t="s" s="114">
        <v>1657</v>
      </c>
      <c r="O510" s="178">
        <v>2</v>
      </c>
      <c r="P510" s="174"/>
      <c r="Q510" s="174"/>
      <c r="R510" s="174"/>
      <c r="S510" s="174"/>
      <c r="T510" t="s" s="80">
        <v>1658</v>
      </c>
      <c r="U510" t="s" s="80">
        <v>1659</v>
      </c>
    </row>
    <row r="511" s="99" customFormat="1" ht="12.5" customHeight="1" hidden="1">
      <c r="M511" s="172">
        <v>553</v>
      </c>
      <c r="N511" t="s" s="114">
        <v>1660</v>
      </c>
      <c r="O511" s="178">
        <v>2</v>
      </c>
      <c r="P511" s="174"/>
      <c r="Q511" s="174"/>
      <c r="R511" s="174"/>
      <c r="S511" s="174"/>
      <c r="T511" t="s" s="80">
        <v>1661</v>
      </c>
      <c r="U511" t="s" s="80">
        <v>1662</v>
      </c>
    </row>
    <row r="512" s="99" customFormat="1" ht="12.5" customHeight="1" hidden="1">
      <c r="M512" s="172">
        <v>554</v>
      </c>
      <c r="N512" t="s" s="114">
        <v>1663</v>
      </c>
      <c r="O512" s="178">
        <v>2</v>
      </c>
      <c r="P512" s="174"/>
      <c r="Q512" s="174"/>
      <c r="R512" s="174"/>
      <c r="S512" s="174"/>
      <c r="T512" t="s" s="80">
        <v>1664</v>
      </c>
      <c r="U512" t="s" s="80">
        <v>1665</v>
      </c>
    </row>
    <row r="513" s="99" customFormat="1" ht="12.5" customHeight="1" hidden="1">
      <c r="M513" s="172">
        <v>555</v>
      </c>
      <c r="N513" t="s" s="114">
        <v>1666</v>
      </c>
      <c r="O513" s="178">
        <v>3</v>
      </c>
      <c r="P513" s="174"/>
      <c r="Q513" s="174"/>
      <c r="R513" s="174"/>
      <c r="S513" s="174"/>
      <c r="T513" t="s" s="80">
        <v>1667</v>
      </c>
      <c r="U513" t="s" s="80">
        <v>1668</v>
      </c>
    </row>
    <row r="514" s="99" customFormat="1" ht="12.5" customHeight="1" hidden="1">
      <c r="M514" s="172">
        <v>556</v>
      </c>
      <c r="N514" t="s" s="114">
        <v>1669</v>
      </c>
      <c r="O514" s="178">
        <v>4</v>
      </c>
      <c r="P514" s="174"/>
      <c r="Q514" s="174"/>
      <c r="R514" s="174"/>
      <c r="S514" s="174"/>
      <c r="T514" t="s" s="80">
        <v>1670</v>
      </c>
      <c r="U514" t="s" s="80">
        <v>1671</v>
      </c>
    </row>
    <row r="515" s="99" customFormat="1" ht="12.5" customHeight="1" hidden="1">
      <c r="M515" s="172">
        <v>557</v>
      </c>
      <c r="N515" t="s" s="114">
        <v>1672</v>
      </c>
      <c r="O515" s="178">
        <v>4</v>
      </c>
      <c r="P515" s="174"/>
      <c r="Q515" s="174"/>
      <c r="R515" s="174"/>
      <c r="S515" s="174"/>
      <c r="T515" t="s" s="80">
        <v>1673</v>
      </c>
      <c r="U515" t="s" s="80">
        <v>1674</v>
      </c>
    </row>
    <row r="516" s="99" customFormat="1" ht="12.5" customHeight="1" hidden="1">
      <c r="M516" s="172">
        <v>558</v>
      </c>
      <c r="N516" t="s" s="114">
        <v>1675</v>
      </c>
      <c r="O516" s="178">
        <v>5</v>
      </c>
      <c r="P516" s="174"/>
      <c r="Q516" s="174"/>
      <c r="R516" s="174"/>
      <c r="S516" s="174"/>
      <c r="T516" t="s" s="80">
        <v>1676</v>
      </c>
      <c r="U516" t="s" s="80">
        <v>1677</v>
      </c>
    </row>
    <row r="517" s="99" customFormat="1" ht="12.5" customHeight="1" hidden="1">
      <c r="M517" s="172">
        <v>559</v>
      </c>
      <c r="N517" t="s" s="114">
        <v>1678</v>
      </c>
      <c r="O517" s="178">
        <v>6</v>
      </c>
      <c r="P517" s="174"/>
      <c r="Q517" s="174"/>
      <c r="R517" s="174"/>
      <c r="S517" s="174"/>
      <c r="T517" t="s" s="80">
        <v>1679</v>
      </c>
      <c r="U517" t="s" s="80">
        <v>1680</v>
      </c>
    </row>
    <row r="518" s="99" customFormat="1" ht="12.5" customHeight="1" hidden="1">
      <c r="M518" s="172">
        <v>560</v>
      </c>
      <c r="N518" t="s" s="114">
        <v>1681</v>
      </c>
      <c r="O518" s="178">
        <v>6</v>
      </c>
      <c r="P518" s="174"/>
      <c r="Q518" s="174"/>
      <c r="R518" s="174"/>
      <c r="S518" s="174"/>
      <c r="T518" t="s" s="80">
        <v>1682</v>
      </c>
      <c r="U518" t="s" s="80">
        <v>1683</v>
      </c>
    </row>
    <row r="519" s="99" customFormat="1" ht="12.5" customHeight="1" hidden="1">
      <c r="M519" s="172">
        <v>561</v>
      </c>
      <c r="N519" t="s" s="114">
        <v>1684</v>
      </c>
      <c r="O519" s="178">
        <v>6</v>
      </c>
      <c r="P519" s="174"/>
      <c r="Q519" s="174"/>
      <c r="R519" s="174"/>
      <c r="S519" s="174"/>
      <c r="T519" t="s" s="80">
        <v>1685</v>
      </c>
      <c r="U519" t="s" s="80">
        <v>1686</v>
      </c>
    </row>
    <row r="520" s="99" customFormat="1" ht="12.5" customHeight="1" hidden="1">
      <c r="M520" s="172">
        <v>562</v>
      </c>
      <c r="N520" t="s" s="114">
        <v>1687</v>
      </c>
      <c r="O520" s="178">
        <v>7</v>
      </c>
      <c r="P520" s="174"/>
      <c r="Q520" s="174"/>
      <c r="R520" s="174"/>
      <c r="S520" s="174"/>
      <c r="T520" t="s" s="80">
        <v>1688</v>
      </c>
      <c r="U520" t="s" s="80">
        <v>1689</v>
      </c>
    </row>
    <row r="521" s="99" customFormat="1" ht="12.5" customHeight="1" hidden="1">
      <c r="M521" s="172">
        <v>564</v>
      </c>
      <c r="N521" t="s" s="114">
        <v>1690</v>
      </c>
      <c r="O521" s="178">
        <v>7</v>
      </c>
      <c r="P521" s="174"/>
      <c r="Q521" s="174"/>
      <c r="R521" s="174"/>
      <c r="S521" s="174"/>
      <c r="T521" t="s" s="80">
        <v>1691</v>
      </c>
      <c r="U521" t="s" s="80">
        <v>1692</v>
      </c>
    </row>
    <row r="522" s="99" customFormat="1" ht="12.5" customHeight="1" hidden="1">
      <c r="M522" s="172">
        <v>565</v>
      </c>
      <c r="N522" t="s" s="114">
        <v>1693</v>
      </c>
      <c r="O522" s="178">
        <v>7</v>
      </c>
      <c r="P522" s="174"/>
      <c r="Q522" s="174"/>
      <c r="R522" s="174"/>
      <c r="S522" s="174"/>
      <c r="T522" t="s" s="80">
        <v>1694</v>
      </c>
      <c r="U522" t="s" s="80">
        <v>1695</v>
      </c>
    </row>
    <row r="523" s="99" customFormat="1" ht="12.5" customHeight="1" hidden="1">
      <c r="M523" s="172">
        <v>566</v>
      </c>
      <c r="N523" t="s" s="114">
        <v>1696</v>
      </c>
      <c r="O523" s="178">
        <v>7</v>
      </c>
      <c r="P523" s="174"/>
      <c r="Q523" s="174"/>
      <c r="R523" s="174"/>
      <c r="S523" s="174"/>
      <c r="T523" t="s" s="80">
        <v>1697</v>
      </c>
      <c r="U523" t="s" s="80">
        <v>1698</v>
      </c>
    </row>
    <row r="524" s="99" customFormat="1" ht="12.5" customHeight="1" hidden="1">
      <c r="M524" s="172">
        <v>567</v>
      </c>
      <c r="N524" t="s" s="114">
        <v>1699</v>
      </c>
      <c r="O524" s="178">
        <v>12</v>
      </c>
      <c r="P524" s="174"/>
      <c r="Q524" s="174"/>
      <c r="R524" s="174"/>
      <c r="S524" s="174"/>
      <c r="T524" t="s" s="80">
        <v>1700</v>
      </c>
      <c r="U524" t="s" s="80">
        <v>1701</v>
      </c>
    </row>
    <row r="525" s="99" customFormat="1" ht="12.5" customHeight="1" hidden="1">
      <c r="M525" s="172">
        <v>568</v>
      </c>
      <c r="N525" t="s" s="114">
        <v>1702</v>
      </c>
      <c r="O525" s="178">
        <v>12</v>
      </c>
      <c r="P525" s="174"/>
      <c r="Q525" s="174"/>
      <c r="R525" s="174"/>
      <c r="S525" s="174"/>
      <c r="T525" t="s" s="80">
        <v>1703</v>
      </c>
      <c r="U525" t="s" s="80">
        <v>1704</v>
      </c>
    </row>
    <row r="526" s="99" customFormat="1" ht="12.5" customHeight="1" hidden="1">
      <c r="M526" s="172">
        <v>569</v>
      </c>
      <c r="N526" t="s" s="114">
        <v>1705</v>
      </c>
      <c r="O526" s="178">
        <v>12</v>
      </c>
      <c r="P526" s="174"/>
      <c r="Q526" s="174"/>
      <c r="R526" s="174"/>
      <c r="S526" s="174"/>
      <c r="T526" t="s" s="80">
        <v>1706</v>
      </c>
      <c r="U526" t="s" s="80">
        <v>1707</v>
      </c>
    </row>
    <row r="527" s="99" customFormat="1" ht="12.5" customHeight="1" hidden="1">
      <c r="M527" s="172">
        <v>570</v>
      </c>
      <c r="N527" t="s" s="114">
        <v>1708</v>
      </c>
      <c r="O527" s="178">
        <v>12</v>
      </c>
      <c r="P527" s="174"/>
      <c r="Q527" s="174"/>
      <c r="R527" s="174"/>
      <c r="S527" s="174"/>
      <c r="T527" t="s" s="80">
        <v>1709</v>
      </c>
      <c r="U527" t="s" s="80">
        <v>1710</v>
      </c>
    </row>
    <row r="528" s="99" customFormat="1" ht="12.5" customHeight="1" hidden="1">
      <c r="M528" s="172">
        <v>571</v>
      </c>
      <c r="N528" t="s" s="114">
        <v>1711</v>
      </c>
      <c r="O528" s="178">
        <v>13</v>
      </c>
      <c r="P528" s="174"/>
      <c r="Q528" s="174"/>
      <c r="R528" s="174"/>
      <c r="S528" s="174"/>
      <c r="T528" t="s" s="80">
        <v>1712</v>
      </c>
      <c r="U528" t="s" s="80">
        <v>1713</v>
      </c>
    </row>
    <row r="529" s="99" customFormat="1" ht="12.5" customHeight="1" hidden="1">
      <c r="M529" s="172">
        <v>572</v>
      </c>
      <c r="N529" t="s" s="114">
        <v>1714</v>
      </c>
      <c r="O529" s="178">
        <v>13</v>
      </c>
      <c r="P529" s="174"/>
      <c r="Q529" s="174"/>
      <c r="R529" s="174"/>
      <c r="S529" s="174"/>
      <c r="T529" t="s" s="80">
        <v>1715</v>
      </c>
      <c r="U529" t="s" s="80">
        <v>1716</v>
      </c>
    </row>
    <row r="530" s="99" customFormat="1" ht="12.5" customHeight="1" hidden="1">
      <c r="M530" s="172">
        <v>573</v>
      </c>
      <c r="N530" t="s" s="114">
        <v>1717</v>
      </c>
      <c r="O530" s="178">
        <v>13</v>
      </c>
      <c r="P530" s="174"/>
      <c r="Q530" s="174"/>
      <c r="R530" s="174"/>
      <c r="S530" s="174"/>
      <c r="T530" t="s" s="80">
        <v>1718</v>
      </c>
      <c r="U530" t="s" s="80">
        <v>1719</v>
      </c>
    </row>
    <row r="531" s="99" customFormat="1" ht="12.5" customHeight="1" hidden="1">
      <c r="M531" s="172">
        <v>574</v>
      </c>
      <c r="N531" t="s" s="114">
        <v>1720</v>
      </c>
      <c r="O531" s="178">
        <v>13</v>
      </c>
      <c r="P531" s="174"/>
      <c r="Q531" s="174"/>
      <c r="R531" s="174"/>
      <c r="S531" s="174"/>
      <c r="T531" t="s" s="80">
        <v>1721</v>
      </c>
      <c r="U531" t="s" s="80">
        <v>1722</v>
      </c>
    </row>
    <row r="532" s="99" customFormat="1" ht="12.5" customHeight="1" hidden="1">
      <c r="M532" s="172">
        <v>575</v>
      </c>
      <c r="N532" t="s" s="114">
        <v>1723</v>
      </c>
      <c r="O532" s="178">
        <v>13</v>
      </c>
      <c r="P532" s="174"/>
      <c r="Q532" s="174"/>
      <c r="R532" s="174"/>
      <c r="S532" s="174"/>
      <c r="T532" t="s" s="80">
        <v>1724</v>
      </c>
      <c r="U532" t="s" s="80">
        <v>1725</v>
      </c>
    </row>
    <row r="533" s="99" customFormat="1" ht="12.5" customHeight="1" hidden="1">
      <c r="M533" s="172">
        <v>576</v>
      </c>
      <c r="N533" t="s" s="114">
        <v>1726</v>
      </c>
      <c r="O533" s="178">
        <v>14</v>
      </c>
      <c r="P533" s="174"/>
      <c r="Q533" s="174"/>
      <c r="R533" s="174"/>
      <c r="S533" s="174"/>
      <c r="T533" t="s" s="80">
        <v>1727</v>
      </c>
      <c r="U533" t="s" s="80">
        <v>1728</v>
      </c>
    </row>
    <row r="534" s="99" customFormat="1" ht="12.5" customHeight="1" hidden="1">
      <c r="M534" s="172">
        <v>578</v>
      </c>
      <c r="N534" t="s" s="114">
        <v>1729</v>
      </c>
      <c r="O534" s="178">
        <v>14</v>
      </c>
      <c r="P534" s="174"/>
      <c r="Q534" s="174"/>
      <c r="R534" s="174"/>
      <c r="S534" s="174"/>
      <c r="T534" t="s" s="80">
        <v>1730</v>
      </c>
      <c r="U534" t="s" s="80">
        <v>1731</v>
      </c>
    </row>
    <row r="535" s="99" customFormat="1" ht="12.5" customHeight="1" hidden="1">
      <c r="M535" s="172">
        <v>579</v>
      </c>
      <c r="N535" t="s" s="114">
        <v>1732</v>
      </c>
      <c r="O535" s="178">
        <v>14</v>
      </c>
      <c r="P535" s="174"/>
      <c r="Q535" s="174"/>
      <c r="R535" s="174"/>
      <c r="S535" s="174"/>
      <c r="T535" t="s" s="80">
        <v>1733</v>
      </c>
      <c r="U535" t="s" s="80">
        <v>1734</v>
      </c>
    </row>
    <row r="536" s="99" customFormat="1" ht="12.5" customHeight="1" hidden="1">
      <c r="M536" s="172">
        <v>581</v>
      </c>
      <c r="N536" t="s" s="114">
        <v>1735</v>
      </c>
      <c r="O536" s="178">
        <v>15</v>
      </c>
      <c r="P536" s="174"/>
      <c r="Q536" s="174"/>
      <c r="R536" s="174"/>
      <c r="S536" s="174"/>
      <c r="T536" t="s" s="80">
        <v>1736</v>
      </c>
      <c r="U536" t="s" s="80">
        <v>1737</v>
      </c>
    </row>
    <row r="537" s="99" customFormat="1" ht="12.5" customHeight="1" hidden="1">
      <c r="M537" s="172">
        <v>582</v>
      </c>
      <c r="N537" t="s" s="114">
        <v>1738</v>
      </c>
      <c r="O537" s="178">
        <v>15</v>
      </c>
      <c r="P537" s="174"/>
      <c r="Q537" s="174"/>
      <c r="R537" s="174"/>
      <c r="S537" s="174"/>
      <c r="T537" t="s" s="80">
        <v>1739</v>
      </c>
      <c r="U537" t="s" s="80">
        <v>1740</v>
      </c>
    </row>
    <row r="538" s="99" customFormat="1" ht="12.5" customHeight="1" hidden="1">
      <c r="M538" s="172">
        <v>583</v>
      </c>
      <c r="N538" t="s" s="114">
        <v>1720</v>
      </c>
      <c r="O538" s="178">
        <v>16</v>
      </c>
      <c r="P538" s="174"/>
      <c r="Q538" s="174"/>
      <c r="R538" s="174"/>
      <c r="S538" s="174"/>
      <c r="T538" t="s" s="80">
        <v>1741</v>
      </c>
      <c r="U538" t="s" s="80">
        <v>1742</v>
      </c>
    </row>
    <row r="539" s="99" customFormat="1" ht="12.5" customHeight="1" hidden="1">
      <c r="M539" s="172">
        <v>584</v>
      </c>
      <c r="N539" t="s" s="114">
        <v>1743</v>
      </c>
      <c r="O539" s="178">
        <v>16</v>
      </c>
      <c r="P539" s="174"/>
      <c r="Q539" s="174"/>
      <c r="R539" s="174"/>
      <c r="S539" s="174"/>
      <c r="T539" t="s" s="80">
        <v>1744</v>
      </c>
      <c r="U539" t="s" s="80">
        <v>1745</v>
      </c>
    </row>
    <row r="540" s="99" customFormat="1" ht="12.5" customHeight="1" hidden="1">
      <c r="M540" s="172">
        <v>585</v>
      </c>
      <c r="N540" t="s" s="114">
        <v>1746</v>
      </c>
      <c r="O540" s="178">
        <v>17</v>
      </c>
      <c r="P540" s="174"/>
      <c r="Q540" s="174"/>
      <c r="R540" s="174"/>
      <c r="S540" s="174"/>
      <c r="T540" t="s" s="80">
        <v>1747</v>
      </c>
      <c r="U540" t="s" s="80">
        <v>1748</v>
      </c>
    </row>
    <row r="541" s="99" customFormat="1" ht="12.5" customHeight="1" hidden="1">
      <c r="M541" s="172">
        <v>586</v>
      </c>
      <c r="N541" t="s" s="114">
        <v>1749</v>
      </c>
      <c r="O541" s="178">
        <v>17</v>
      </c>
      <c r="P541" s="174"/>
      <c r="Q541" s="174"/>
      <c r="R541" s="174"/>
      <c r="S541" s="174"/>
      <c r="T541" t="s" s="80">
        <v>1750</v>
      </c>
      <c r="U541" t="s" s="80">
        <v>1751</v>
      </c>
    </row>
    <row r="542" s="99" customFormat="1" ht="12.5" customHeight="1" hidden="1">
      <c r="M542" s="172">
        <v>587</v>
      </c>
      <c r="N542" t="s" s="114">
        <v>1752</v>
      </c>
      <c r="O542" s="178">
        <v>17</v>
      </c>
      <c r="P542" s="174"/>
      <c r="Q542" s="174"/>
      <c r="R542" s="174"/>
      <c r="S542" s="174"/>
      <c r="T542" t="s" s="80">
        <v>1753</v>
      </c>
      <c r="U542" t="s" s="80">
        <v>1754</v>
      </c>
    </row>
    <row r="543" s="99" customFormat="1" ht="12.5" customHeight="1" hidden="1">
      <c r="M543" s="172">
        <v>588</v>
      </c>
      <c r="N543" t="s" s="114">
        <v>1755</v>
      </c>
      <c r="O543" s="178">
        <v>17</v>
      </c>
      <c r="P543" s="174"/>
      <c r="Q543" s="174"/>
      <c r="R543" s="174"/>
      <c r="S543" s="174"/>
      <c r="T543" t="s" s="80">
        <v>1756</v>
      </c>
      <c r="U543" t="s" s="80">
        <v>1757</v>
      </c>
    </row>
    <row r="544" s="99" customFormat="1" ht="12.5" customHeight="1" hidden="1">
      <c r="M544" s="172">
        <v>589</v>
      </c>
      <c r="N544" t="s" s="114">
        <v>1758</v>
      </c>
      <c r="O544" s="178">
        <v>17</v>
      </c>
      <c r="P544" s="174"/>
      <c r="Q544" s="174"/>
      <c r="R544" s="174"/>
      <c r="S544" s="174"/>
      <c r="T544" t="s" s="80">
        <v>1759</v>
      </c>
      <c r="U544" t="s" s="80">
        <v>1760</v>
      </c>
    </row>
    <row r="545" s="99" customFormat="1" ht="12.5" customHeight="1" hidden="1">
      <c r="M545" s="172">
        <v>590</v>
      </c>
      <c r="N545" t="s" s="114">
        <v>1761</v>
      </c>
      <c r="O545" s="178">
        <v>17</v>
      </c>
      <c r="P545" s="174"/>
      <c r="Q545" s="174"/>
      <c r="R545" s="174"/>
      <c r="S545" s="174"/>
      <c r="T545" t="s" s="80">
        <v>1762</v>
      </c>
      <c r="U545" t="s" s="80">
        <v>1763</v>
      </c>
    </row>
    <row r="546" s="99" customFormat="1" ht="12.5" customHeight="1" hidden="1">
      <c r="M546" s="172">
        <v>591</v>
      </c>
      <c r="N546" t="s" s="114">
        <v>1764</v>
      </c>
      <c r="O546" s="178">
        <v>17</v>
      </c>
      <c r="P546" s="174"/>
      <c r="Q546" s="174"/>
      <c r="R546" s="174"/>
      <c r="S546" s="174"/>
      <c r="T546" t="s" s="80">
        <v>1765</v>
      </c>
      <c r="U546" t="s" s="80">
        <v>1766</v>
      </c>
    </row>
    <row r="547" s="99" customFormat="1" ht="12.5" customHeight="1" hidden="1">
      <c r="M547" s="172">
        <v>592</v>
      </c>
      <c r="N547" t="s" s="114">
        <v>1767</v>
      </c>
      <c r="O547" s="178">
        <v>17</v>
      </c>
      <c r="P547" s="174"/>
      <c r="Q547" s="174"/>
      <c r="R547" s="174"/>
      <c r="S547" s="174"/>
      <c r="T547" t="s" s="80">
        <v>1768</v>
      </c>
      <c r="U547" t="s" s="80">
        <v>1769</v>
      </c>
    </row>
    <row r="548" s="99" customFormat="1" ht="12.5" customHeight="1" hidden="1">
      <c r="M548" s="172">
        <v>593</v>
      </c>
      <c r="N548" t="s" s="114">
        <v>1770</v>
      </c>
      <c r="O548" s="178">
        <v>17</v>
      </c>
      <c r="P548" s="174"/>
      <c r="Q548" s="174"/>
      <c r="R548" s="174"/>
      <c r="S548" s="174"/>
      <c r="T548" t="s" s="80">
        <v>1771</v>
      </c>
      <c r="U548" t="s" s="80">
        <v>1772</v>
      </c>
    </row>
    <row r="549" s="99" customFormat="1" ht="12.5" customHeight="1" hidden="1">
      <c r="M549" s="172">
        <v>595</v>
      </c>
      <c r="N549" t="s" s="114">
        <v>1773</v>
      </c>
      <c r="O549" s="178">
        <v>17</v>
      </c>
      <c r="P549" s="174"/>
      <c r="Q549" s="174"/>
      <c r="R549" s="174"/>
      <c r="S549" s="174"/>
      <c r="T549" t="s" s="80">
        <v>1774</v>
      </c>
      <c r="U549" t="s" s="80">
        <v>1775</v>
      </c>
    </row>
    <row r="550" s="99" customFormat="1" ht="12.5" customHeight="1" hidden="1">
      <c r="M550" s="172">
        <v>596</v>
      </c>
      <c r="N550" t="s" s="114">
        <v>1776</v>
      </c>
      <c r="O550" s="178">
        <v>18</v>
      </c>
      <c r="P550" s="174"/>
      <c r="Q550" s="174"/>
      <c r="R550" s="174"/>
      <c r="S550" s="174"/>
      <c r="T550" t="s" s="80">
        <v>1777</v>
      </c>
      <c r="U550" t="s" s="80">
        <v>1778</v>
      </c>
    </row>
    <row r="551" s="99" customFormat="1" ht="12.5" customHeight="1" hidden="1">
      <c r="M551" s="172">
        <v>597</v>
      </c>
      <c r="N551" t="s" s="114">
        <v>1779</v>
      </c>
      <c r="O551" s="178">
        <v>18</v>
      </c>
      <c r="P551" s="174"/>
      <c r="Q551" s="174"/>
      <c r="R551" s="174"/>
      <c r="S551" s="174"/>
      <c r="T551" t="s" s="80">
        <v>1780</v>
      </c>
      <c r="U551" t="s" s="80">
        <v>1781</v>
      </c>
    </row>
    <row r="552" s="99" customFormat="1" ht="12.5" customHeight="1" hidden="1">
      <c r="M552" s="172">
        <v>598</v>
      </c>
      <c r="N552" t="s" s="114">
        <v>1782</v>
      </c>
      <c r="O552" s="178">
        <v>19</v>
      </c>
      <c r="P552" s="174"/>
      <c r="Q552" s="174"/>
      <c r="R552" s="174"/>
      <c r="S552" s="174"/>
      <c r="T552" t="s" s="80">
        <v>1783</v>
      </c>
      <c r="U552" t="s" s="80">
        <v>1784</v>
      </c>
    </row>
    <row r="553" s="99" customFormat="1" ht="12.5" customHeight="1" hidden="1">
      <c r="M553" s="172">
        <v>599</v>
      </c>
      <c r="N553" t="s" s="114">
        <v>1785</v>
      </c>
      <c r="O553" s="178">
        <v>19</v>
      </c>
      <c r="P553" s="174"/>
      <c r="Q553" s="174"/>
      <c r="R553" s="174"/>
      <c r="S553" s="174"/>
      <c r="T553" t="s" s="80">
        <v>1786</v>
      </c>
      <c r="U553" t="s" s="80">
        <v>1787</v>
      </c>
    </row>
    <row r="554" s="99" customFormat="1" ht="12.5" customHeight="1" hidden="1">
      <c r="M554" s="172">
        <v>600</v>
      </c>
      <c r="N554" t="s" s="114">
        <v>1788</v>
      </c>
      <c r="O554" s="178">
        <v>19</v>
      </c>
      <c r="P554" s="174"/>
      <c r="Q554" s="174"/>
      <c r="R554" s="174"/>
      <c r="S554" s="174"/>
      <c r="T554" t="s" s="80">
        <v>1789</v>
      </c>
      <c r="U554" t="s" s="80">
        <v>1790</v>
      </c>
    </row>
    <row r="555" s="99" customFormat="1" ht="12.5" customHeight="1" hidden="1">
      <c r="M555" s="172">
        <v>601</v>
      </c>
      <c r="N555" t="s" s="114">
        <v>1791</v>
      </c>
      <c r="O555" s="178">
        <v>19</v>
      </c>
      <c r="P555" s="174"/>
      <c r="Q555" s="174"/>
      <c r="R555" s="174"/>
      <c r="S555" s="174"/>
      <c r="T555" t="s" s="80">
        <v>1792</v>
      </c>
      <c r="U555" t="s" s="80">
        <v>1793</v>
      </c>
    </row>
    <row r="556" s="99" customFormat="1" ht="12.5" customHeight="1" hidden="1">
      <c r="M556" s="172">
        <v>602</v>
      </c>
      <c r="N556" t="s" s="114">
        <v>1794</v>
      </c>
      <c r="O556" s="178">
        <v>19</v>
      </c>
      <c r="P556" s="174"/>
      <c r="Q556" s="174"/>
      <c r="R556" s="174"/>
      <c r="S556" s="174"/>
      <c r="T556" t="s" s="80">
        <v>1795</v>
      </c>
      <c r="U556" t="s" s="80">
        <v>1796</v>
      </c>
    </row>
    <row r="557" s="99" customFormat="1" ht="12.5" customHeight="1" hidden="1">
      <c r="M557" s="172">
        <v>603</v>
      </c>
      <c r="N557" t="s" s="114">
        <v>1797</v>
      </c>
      <c r="O557" s="178">
        <v>20</v>
      </c>
      <c r="P557" s="174"/>
      <c r="Q557" s="174"/>
      <c r="R557" s="174"/>
      <c r="S557" s="174"/>
      <c r="T557" t="s" s="80">
        <v>1798</v>
      </c>
      <c r="U557" t="s" s="80">
        <v>1799</v>
      </c>
    </row>
    <row r="558" s="99" customFormat="1" ht="12.5" customHeight="1" hidden="1">
      <c r="M558" s="172">
        <v>604</v>
      </c>
      <c r="N558" t="s" s="114">
        <v>1800</v>
      </c>
      <c r="O558" s="178">
        <v>20</v>
      </c>
      <c r="P558" s="174"/>
      <c r="Q558" s="174"/>
      <c r="R558" s="174"/>
      <c r="S558" s="174"/>
      <c r="T558" t="s" s="80">
        <v>1801</v>
      </c>
      <c r="U558" t="s" s="80">
        <v>1802</v>
      </c>
    </row>
    <row r="559" s="99" customFormat="1" ht="12.5" customHeight="1" hidden="1">
      <c r="M559" s="172">
        <v>605</v>
      </c>
      <c r="N559" t="s" s="114">
        <v>1803</v>
      </c>
      <c r="O559" s="178">
        <v>20</v>
      </c>
      <c r="P559" s="174"/>
      <c r="Q559" s="174"/>
      <c r="R559" s="174"/>
      <c r="S559" s="174"/>
      <c r="T559" t="s" s="80">
        <v>1804</v>
      </c>
      <c r="U559" t="s" s="80">
        <v>1805</v>
      </c>
    </row>
    <row r="560" s="99" customFormat="1" ht="12.5" customHeight="1" hidden="1">
      <c r="M560" s="172">
        <v>606</v>
      </c>
      <c r="N560" t="s" s="114">
        <v>1806</v>
      </c>
      <c r="O560" s="178">
        <v>20</v>
      </c>
      <c r="P560" s="174"/>
      <c r="Q560" s="174"/>
      <c r="R560" s="174"/>
      <c r="S560" s="174"/>
      <c r="T560" t="s" s="80">
        <v>1807</v>
      </c>
      <c r="U560" t="s" s="80">
        <v>1808</v>
      </c>
    </row>
    <row r="561" s="99" customFormat="1" ht="12.5" customHeight="1" hidden="1">
      <c r="M561" s="172">
        <v>607</v>
      </c>
      <c r="N561" t="s" s="114">
        <v>1809</v>
      </c>
      <c r="O561" s="178">
        <v>20</v>
      </c>
      <c r="P561" s="174"/>
      <c r="Q561" s="174"/>
      <c r="R561" s="174"/>
      <c r="S561" s="174"/>
      <c r="T561" t="s" s="80">
        <v>1810</v>
      </c>
      <c r="U561" t="s" s="80">
        <v>1811</v>
      </c>
    </row>
    <row r="562" s="99" customFormat="1" ht="12.5" customHeight="1" hidden="1">
      <c r="M562" s="172">
        <v>608</v>
      </c>
      <c r="N562" t="s" s="114">
        <v>1812</v>
      </c>
      <c r="O562" s="178">
        <v>20</v>
      </c>
      <c r="P562" s="174"/>
      <c r="Q562" s="174"/>
      <c r="R562" s="174"/>
      <c r="S562" s="174"/>
      <c r="T562" t="s" s="80">
        <v>1813</v>
      </c>
      <c r="U562" t="s" s="80">
        <v>1814</v>
      </c>
    </row>
    <row r="563" s="99" customFormat="1" ht="12.5" customHeight="1" hidden="1">
      <c r="M563" s="172">
        <v>609</v>
      </c>
      <c r="N563" t="s" s="114">
        <v>1815</v>
      </c>
      <c r="O563" s="178">
        <v>14</v>
      </c>
      <c r="P563" s="174"/>
      <c r="Q563" s="174"/>
      <c r="R563" s="174"/>
      <c r="S563" s="174"/>
      <c r="T563" t="s" s="80">
        <v>1816</v>
      </c>
      <c r="U563" t="s" s="80">
        <v>1817</v>
      </c>
    </row>
    <row r="564" s="99" customFormat="1" ht="12.5" customHeight="1" hidden="1">
      <c r="M564" s="172">
        <v>610</v>
      </c>
      <c r="N564" t="s" s="114">
        <v>1818</v>
      </c>
      <c r="O564" s="178">
        <v>16</v>
      </c>
      <c r="P564" s="174"/>
      <c r="Q564" s="174"/>
      <c r="R564" s="174"/>
      <c r="S564" s="174"/>
      <c r="T564" t="s" s="80">
        <v>1819</v>
      </c>
      <c r="U564" t="s" s="80">
        <v>1820</v>
      </c>
    </row>
    <row r="565" s="99" customFormat="1" ht="12.5" customHeight="1" hidden="1">
      <c r="M565" s="172">
        <v>612</v>
      </c>
      <c r="N565" t="s" s="114">
        <v>1821</v>
      </c>
      <c r="O565" s="178">
        <v>16</v>
      </c>
      <c r="P565" s="174"/>
      <c r="Q565" s="174"/>
      <c r="R565" s="174"/>
      <c r="S565" s="174"/>
      <c r="T565" t="s" s="80">
        <v>1822</v>
      </c>
      <c r="U565" t="s" s="80">
        <v>1823</v>
      </c>
    </row>
    <row r="566" s="99" customFormat="1" ht="12.5" customHeight="1" hidden="1">
      <c r="M566" s="172">
        <v>614</v>
      </c>
      <c r="N566" t="s" s="114">
        <v>1824</v>
      </c>
      <c r="O566" s="178">
        <v>14</v>
      </c>
      <c r="P566" s="174"/>
      <c r="Q566" s="174"/>
      <c r="R566" s="174"/>
      <c r="S566" s="174"/>
      <c r="T566" t="s" s="80">
        <v>1825</v>
      </c>
      <c r="U566" t="s" s="80">
        <v>1826</v>
      </c>
    </row>
    <row r="567" s="99" customFormat="1" ht="12.5" customHeight="1" hidden="1">
      <c r="M567" s="172">
        <v>616</v>
      </c>
      <c r="N567" t="s" s="114">
        <v>1827</v>
      </c>
      <c r="O567" s="178">
        <v>6</v>
      </c>
      <c r="P567" s="174"/>
      <c r="Q567" s="174"/>
      <c r="R567" s="174"/>
      <c r="S567" s="174"/>
      <c r="T567" t="s" s="80">
        <v>1828</v>
      </c>
      <c r="U567" t="s" s="80">
        <v>1829</v>
      </c>
    </row>
    <row r="568" s="99" customFormat="1" ht="12.5" customHeight="1" hidden="1">
      <c r="M568" s="172">
        <v>617</v>
      </c>
      <c r="N568" t="s" s="114">
        <v>1830</v>
      </c>
      <c r="O568" s="178">
        <v>15</v>
      </c>
      <c r="P568" s="174"/>
      <c r="Q568" s="174"/>
      <c r="R568" s="174"/>
      <c r="S568" s="174"/>
      <c r="T568" t="s" s="80">
        <v>1831</v>
      </c>
      <c r="U568" t="s" s="80">
        <v>1832</v>
      </c>
    </row>
    <row r="569" s="99" customFormat="1" ht="12.5" customHeight="1" hidden="1">
      <c r="M569" s="172">
        <v>618</v>
      </c>
      <c r="N569" t="s" s="114">
        <v>1833</v>
      </c>
      <c r="O569" s="178">
        <v>6</v>
      </c>
      <c r="P569" s="174"/>
      <c r="Q569" s="174"/>
      <c r="R569" s="174"/>
      <c r="S569" s="174"/>
      <c r="T569" t="s" s="80">
        <v>1834</v>
      </c>
      <c r="U569" t="s" s="80">
        <v>1835</v>
      </c>
    </row>
    <row r="570" s="99" customFormat="1" ht="12.5" customHeight="1" hidden="1">
      <c r="M570" s="172">
        <v>619</v>
      </c>
      <c r="N570" t="s" s="114">
        <v>1836</v>
      </c>
      <c r="O570" s="178">
        <v>18</v>
      </c>
      <c r="P570" s="174"/>
      <c r="Q570" s="174"/>
      <c r="R570" s="174"/>
      <c r="S570" s="174"/>
      <c r="T570" t="s" s="80">
        <v>1837</v>
      </c>
      <c r="U570" t="s" s="80">
        <v>1838</v>
      </c>
    </row>
    <row r="571" s="99" customFormat="1" ht="12.5" customHeight="1" hidden="1">
      <c r="M571" s="172">
        <v>620</v>
      </c>
      <c r="N571" t="s" s="114">
        <v>1839</v>
      </c>
      <c r="O571" s="178">
        <v>20</v>
      </c>
      <c r="P571" s="174"/>
      <c r="Q571" s="174"/>
      <c r="R571" s="174"/>
      <c r="S571" s="174"/>
      <c r="T571" t="s" s="80">
        <v>1840</v>
      </c>
      <c r="U571" t="s" s="80">
        <v>1841</v>
      </c>
    </row>
    <row r="572" s="99" customFormat="1" ht="12.5" customHeight="1" hidden="1">
      <c r="M572" s="172">
        <v>621</v>
      </c>
      <c r="N572" t="s" s="114">
        <v>1842</v>
      </c>
      <c r="O572" s="178">
        <v>15</v>
      </c>
      <c r="P572" s="174"/>
      <c r="Q572" s="174"/>
      <c r="R572" s="174"/>
      <c r="S572" s="174"/>
      <c r="T572" t="s" s="80">
        <v>1843</v>
      </c>
      <c r="U572" t="s" s="80">
        <v>1844</v>
      </c>
    </row>
    <row r="573" s="99" customFormat="1" ht="12.5" customHeight="1" hidden="1">
      <c r="M573" s="172">
        <v>622</v>
      </c>
      <c r="N573" t="s" s="114">
        <v>1845</v>
      </c>
      <c r="O573" s="178">
        <v>13</v>
      </c>
      <c r="P573" s="174"/>
      <c r="Q573" s="174"/>
      <c r="R573" s="174"/>
      <c r="S573" s="174"/>
      <c r="T573" t="s" s="80">
        <v>1846</v>
      </c>
      <c r="U573" t="s" s="80">
        <v>1847</v>
      </c>
    </row>
    <row r="574" s="99" customFormat="1" ht="12.5" customHeight="1" hidden="1">
      <c r="M574" s="172">
        <v>623</v>
      </c>
      <c r="N574" t="s" s="114">
        <v>1848</v>
      </c>
      <c r="O574" s="178">
        <v>4</v>
      </c>
      <c r="P574" s="174"/>
      <c r="Q574" s="174"/>
      <c r="R574" s="174"/>
      <c r="S574" s="174"/>
      <c r="T574" t="s" s="80">
        <v>1849</v>
      </c>
      <c r="U574" t="s" s="80">
        <v>1850</v>
      </c>
    </row>
    <row r="575" s="99" customFormat="1" ht="12.5" customHeight="1" hidden="1">
      <c r="M575" s="172">
        <v>624</v>
      </c>
      <c r="N575" t="s" s="114">
        <v>1851</v>
      </c>
      <c r="O575" s="178">
        <v>8</v>
      </c>
      <c r="P575" s="174"/>
      <c r="Q575" s="174"/>
      <c r="R575" s="174"/>
      <c r="S575" s="174"/>
      <c r="T575" t="s" s="80">
        <v>1852</v>
      </c>
      <c r="U575" t="s" s="80">
        <v>1853</v>
      </c>
    </row>
    <row r="576" s="99" customFormat="1" ht="12.5" customHeight="1" hidden="1">
      <c r="M576" s="172">
        <v>625</v>
      </c>
      <c r="N576" t="s" s="114">
        <v>1854</v>
      </c>
      <c r="O576" s="178">
        <v>13</v>
      </c>
      <c r="P576" s="174"/>
      <c r="Q576" s="174"/>
      <c r="R576" s="174"/>
      <c r="S576" s="174"/>
      <c r="T576" t="s" s="80">
        <v>1855</v>
      </c>
      <c r="U576" t="s" s="80">
        <v>1856</v>
      </c>
    </row>
    <row r="577" s="99" customFormat="1" ht="12.5" customHeight="1" hidden="1">
      <c r="M577" s="172">
        <v>626</v>
      </c>
      <c r="N577" t="s" s="114">
        <v>1857</v>
      </c>
      <c r="O577" s="178">
        <v>15</v>
      </c>
      <c r="P577" s="174"/>
      <c r="Q577" s="174"/>
      <c r="R577" s="174"/>
      <c r="S577" s="174"/>
      <c r="T577" t="s" s="80">
        <v>1858</v>
      </c>
      <c r="U577" t="s" s="80">
        <v>1859</v>
      </c>
    </row>
    <row r="578" s="99" customFormat="1" ht="12.5" customHeight="1" hidden="1">
      <c r="M578" s="172">
        <v>628</v>
      </c>
      <c r="N578" t="s" s="114">
        <v>1860</v>
      </c>
      <c r="O578" s="178">
        <v>16</v>
      </c>
      <c r="P578" s="174"/>
      <c r="Q578" s="174"/>
      <c r="R578" s="174"/>
      <c r="S578" s="174"/>
      <c r="T578" t="s" s="80">
        <v>1861</v>
      </c>
      <c r="U578" t="s" s="80">
        <v>1862</v>
      </c>
    </row>
    <row r="579" s="99" customFormat="1" ht="12.5" customHeight="1" hidden="1">
      <c r="M579" s="172">
        <v>629</v>
      </c>
      <c r="N579" t="s" s="114">
        <v>1863</v>
      </c>
      <c r="O579" s="178">
        <v>18</v>
      </c>
      <c r="P579" s="174"/>
      <c r="Q579" s="174"/>
      <c r="R579" s="174"/>
      <c r="S579" s="174"/>
      <c r="T579" t="s" s="80">
        <v>1864</v>
      </c>
      <c r="U579" t="s" s="80">
        <v>1865</v>
      </c>
    </row>
    <row r="580" s="99" customFormat="1" ht="12.5" customHeight="1" hidden="1">
      <c r="M580" s="172">
        <v>631</v>
      </c>
      <c r="N580" t="s" s="114">
        <v>1866</v>
      </c>
      <c r="O580" s="178">
        <v>18</v>
      </c>
      <c r="P580" s="174"/>
      <c r="Q580" s="174"/>
      <c r="R580" s="174"/>
      <c r="S580" s="174"/>
      <c r="T580" t="s" s="80">
        <v>1867</v>
      </c>
      <c r="U580" t="s" s="80">
        <v>1868</v>
      </c>
    </row>
    <row r="581" s="99" customFormat="1" ht="12.5" customHeight="1" hidden="1">
      <c r="M581" s="191">
        <v>710</v>
      </c>
      <c r="N581" t="s" s="114">
        <v>1869</v>
      </c>
      <c r="O581" s="224">
        <v>1</v>
      </c>
      <c r="P581" s="174"/>
      <c r="Q581" s="174"/>
      <c r="R581" s="174"/>
      <c r="S581" s="174"/>
      <c r="T581" t="s" s="80">
        <v>1870</v>
      </c>
      <c r="U581" t="s" s="80">
        <v>1871</v>
      </c>
    </row>
    <row r="582" s="99" customFormat="1" ht="12.5" customHeight="1" hidden="1">
      <c r="M582" s="174"/>
      <c r="N582" s="174"/>
      <c r="O582" s="224"/>
      <c r="P582" s="174"/>
      <c r="Q582" s="174"/>
      <c r="R582" s="174"/>
      <c r="S582" s="174"/>
      <c r="T582" t="s" s="80">
        <v>1872</v>
      </c>
      <c r="U582" t="s" s="80">
        <v>1873</v>
      </c>
    </row>
    <row r="583" s="99" customFormat="1" ht="12.5" customHeight="1" hidden="1">
      <c r="M583" s="174"/>
      <c r="N583" s="174"/>
      <c r="O583" s="224"/>
      <c r="P583" s="174"/>
      <c r="Q583" s="174"/>
      <c r="R583" s="174"/>
      <c r="S583" s="174"/>
      <c r="T583" t="s" s="80">
        <v>1874</v>
      </c>
      <c r="U583" t="s" s="80">
        <v>1875</v>
      </c>
    </row>
    <row r="584" s="99" customFormat="1" ht="12.5" customHeight="1" hidden="1">
      <c r="M584" s="174"/>
      <c r="N584" s="174"/>
      <c r="O584" s="224"/>
      <c r="P584" s="174"/>
      <c r="Q584" s="174"/>
      <c r="R584" s="174"/>
      <c r="S584" s="174"/>
      <c r="T584" t="s" s="80">
        <v>1876</v>
      </c>
      <c r="U584" t="s" s="80">
        <v>1877</v>
      </c>
    </row>
    <row r="585" s="99" customFormat="1" ht="12.5" customHeight="1" hidden="1">
      <c r="M585" s="174"/>
      <c r="N585" s="174"/>
      <c r="O585" s="224"/>
      <c r="P585" s="174"/>
      <c r="Q585" s="174"/>
      <c r="R585" s="174"/>
      <c r="S585" s="174"/>
      <c r="T585" t="s" s="80">
        <v>1878</v>
      </c>
      <c r="U585" t="s" s="80">
        <v>1879</v>
      </c>
    </row>
    <row r="586" s="99" customFormat="1" ht="12.5" customHeight="1" hidden="1">
      <c r="M586" s="174"/>
      <c r="N586" s="174"/>
      <c r="O586" s="224"/>
      <c r="P586" s="174"/>
      <c r="Q586" s="174"/>
      <c r="R586" s="174"/>
      <c r="S586" s="174"/>
      <c r="T586" t="s" s="80">
        <v>1880</v>
      </c>
      <c r="U586" t="s" s="80">
        <v>1881</v>
      </c>
    </row>
    <row r="587" s="99" customFormat="1" ht="12.5" customHeight="1" hidden="1">
      <c r="M587" s="174"/>
      <c r="N587" s="174"/>
      <c r="O587" s="224"/>
      <c r="P587" s="174"/>
      <c r="Q587" s="174"/>
      <c r="R587" s="174"/>
      <c r="S587" s="174"/>
      <c r="T587" t="s" s="80">
        <v>1882</v>
      </c>
      <c r="U587" t="s" s="80">
        <v>1883</v>
      </c>
    </row>
    <row r="588" s="99" customFormat="1" ht="12.5" customHeight="1" hidden="1">
      <c r="M588" s="174"/>
      <c r="N588" s="174"/>
      <c r="O588" s="224"/>
      <c r="P588" s="174"/>
      <c r="Q588" s="174"/>
      <c r="R588" s="174"/>
      <c r="S588" s="174"/>
      <c r="T588" t="s" s="80">
        <v>1884</v>
      </c>
      <c r="U588" t="s" s="80">
        <v>1885</v>
      </c>
    </row>
    <row r="589" s="99" customFormat="1" ht="12.5" customHeight="1" hidden="1">
      <c r="M589" s="174"/>
      <c r="N589" s="174"/>
      <c r="O589" s="224"/>
      <c r="P589" s="174"/>
      <c r="Q589" s="174"/>
      <c r="R589" s="174"/>
      <c r="S589" s="174"/>
      <c r="T589" t="s" s="80">
        <v>1886</v>
      </c>
      <c r="U589" t="s" s="80">
        <v>1887</v>
      </c>
    </row>
    <row r="590" s="99" customFormat="1" ht="12.5" customHeight="1" hidden="1">
      <c r="M590" s="174"/>
      <c r="N590" s="174"/>
      <c r="O590" s="224"/>
      <c r="P590" s="174"/>
      <c r="Q590" s="174"/>
      <c r="R590" s="174"/>
      <c r="S590" s="174"/>
      <c r="T590" t="s" s="80">
        <v>1888</v>
      </c>
      <c r="U590" t="s" s="80">
        <v>1889</v>
      </c>
    </row>
    <row r="591" s="99" customFormat="1" ht="12.5" customHeight="1" hidden="1">
      <c r="M591" s="174"/>
      <c r="N591" s="174"/>
      <c r="O591" s="224"/>
      <c r="P591" s="174"/>
      <c r="Q591" s="174"/>
      <c r="R591" s="174"/>
      <c r="S591" s="174"/>
      <c r="T591" t="s" s="80">
        <v>1890</v>
      </c>
      <c r="U591" t="s" s="80">
        <v>1891</v>
      </c>
    </row>
    <row r="592" s="99" customFormat="1" ht="12.5" customHeight="1" hidden="1">
      <c r="M592" s="174"/>
      <c r="N592" s="174"/>
      <c r="O592" s="224"/>
      <c r="P592" s="174"/>
      <c r="Q592" s="174"/>
      <c r="R592" s="174"/>
      <c r="S592" s="174"/>
      <c r="T592" t="s" s="80">
        <v>1892</v>
      </c>
      <c r="U592" t="s" s="80">
        <v>1893</v>
      </c>
    </row>
    <row r="593" s="99" customFormat="1" ht="12.5" customHeight="1" hidden="1">
      <c r="M593" s="174"/>
      <c r="N593" s="174"/>
      <c r="O593" s="224"/>
      <c r="P593" s="174"/>
      <c r="Q593" s="174"/>
      <c r="R593" s="174"/>
      <c r="S593" s="174"/>
      <c r="T593" t="s" s="80">
        <v>1894</v>
      </c>
      <c r="U593" t="s" s="80">
        <v>1895</v>
      </c>
    </row>
    <row r="594" s="99" customFormat="1" ht="12.5" customHeight="1" hidden="1">
      <c r="M594" s="174"/>
      <c r="N594" s="174"/>
      <c r="O594" s="224"/>
      <c r="P594" s="174"/>
      <c r="Q594" s="174"/>
      <c r="R594" s="174"/>
      <c r="S594" s="174"/>
      <c r="T594" t="s" s="80">
        <v>1896</v>
      </c>
      <c r="U594" t="s" s="80">
        <v>1897</v>
      </c>
    </row>
    <row r="595" s="99" customFormat="1" ht="12.5" customHeight="1" hidden="1">
      <c r="M595" s="174"/>
      <c r="N595" s="174"/>
      <c r="O595" s="224"/>
      <c r="P595" s="174"/>
      <c r="Q595" s="174"/>
      <c r="R595" s="174"/>
      <c r="S595" s="174"/>
      <c r="T595" t="s" s="80">
        <v>1898</v>
      </c>
      <c r="U595" t="s" s="80">
        <v>1899</v>
      </c>
    </row>
    <row r="596" s="99" customFormat="1" ht="12.5" customHeight="1" hidden="1">
      <c r="M596" s="174"/>
      <c r="N596" s="174"/>
      <c r="O596" s="224"/>
      <c r="P596" s="174"/>
      <c r="Q596" s="174"/>
      <c r="R596" s="174"/>
      <c r="S596" s="174"/>
      <c r="T596" t="s" s="80">
        <v>1900</v>
      </c>
      <c r="U596" t="s" s="80">
        <v>1901</v>
      </c>
    </row>
    <row r="597" s="99" customFormat="1" ht="12.5" customHeight="1" hidden="1">
      <c r="M597" s="174"/>
      <c r="N597" s="174"/>
      <c r="O597" s="224"/>
      <c r="P597" s="174"/>
      <c r="Q597" s="174"/>
      <c r="R597" s="174"/>
      <c r="S597" s="174"/>
      <c r="T597" t="s" s="80">
        <v>1902</v>
      </c>
      <c r="U597" t="s" s="80">
        <v>1903</v>
      </c>
    </row>
    <row r="598" s="99" customFormat="1" ht="12.5" customHeight="1" hidden="1">
      <c r="M598" s="174"/>
      <c r="N598" s="174"/>
      <c r="O598" s="224"/>
      <c r="P598" s="174"/>
      <c r="Q598" s="174"/>
      <c r="R598" s="174"/>
      <c r="S598" s="174"/>
      <c r="T598" t="s" s="80">
        <v>1904</v>
      </c>
      <c r="U598" t="s" s="80">
        <v>1905</v>
      </c>
    </row>
    <row r="599" s="99" customFormat="1" ht="12.5" customHeight="1" hidden="1">
      <c r="M599" s="174"/>
      <c r="N599" s="174"/>
      <c r="O599" s="224"/>
      <c r="P599" s="174"/>
      <c r="Q599" s="174"/>
      <c r="R599" s="174"/>
      <c r="S599" s="174"/>
      <c r="T599" t="s" s="80">
        <v>1906</v>
      </c>
      <c r="U599" t="s" s="80">
        <v>1907</v>
      </c>
    </row>
    <row r="600" s="99" customFormat="1" ht="12.5" customHeight="1" hidden="1">
      <c r="M600" s="174"/>
      <c r="N600" s="174"/>
      <c r="O600" s="224"/>
      <c r="P600" s="174"/>
      <c r="Q600" s="174"/>
      <c r="R600" s="174"/>
      <c r="S600" s="174"/>
      <c r="T600" t="s" s="80">
        <v>1908</v>
      </c>
      <c r="U600" t="s" s="80">
        <v>1909</v>
      </c>
    </row>
    <row r="601" s="99" customFormat="1" ht="12.5" customHeight="1" hidden="1">
      <c r="M601" s="174"/>
      <c r="N601" s="174"/>
      <c r="O601" s="224"/>
      <c r="P601" s="174"/>
      <c r="Q601" s="174"/>
      <c r="R601" s="174"/>
      <c r="S601" s="174"/>
      <c r="T601" t="s" s="80">
        <v>1910</v>
      </c>
      <c r="U601" t="s" s="80">
        <v>1911</v>
      </c>
    </row>
    <row r="602" s="99" customFormat="1" ht="12.5" customHeight="1" hidden="1">
      <c r="M602" s="174"/>
      <c r="N602" s="174"/>
      <c r="O602" s="224"/>
      <c r="P602" s="174"/>
      <c r="Q602" s="174"/>
      <c r="R602" s="174"/>
      <c r="S602" s="174"/>
      <c r="T602" t="s" s="80">
        <v>1912</v>
      </c>
      <c r="U602" t="s" s="80">
        <v>1913</v>
      </c>
    </row>
    <row r="603" s="99" customFormat="1" ht="12.5" customHeight="1" hidden="1">
      <c r="M603" s="174"/>
      <c r="N603" s="174"/>
      <c r="O603" s="224"/>
      <c r="P603" s="174"/>
      <c r="Q603" s="174"/>
      <c r="R603" s="174"/>
      <c r="S603" s="174"/>
      <c r="T603" t="s" s="80">
        <v>1914</v>
      </c>
      <c r="U603" t="s" s="80">
        <v>1915</v>
      </c>
    </row>
    <row r="604" s="99" customFormat="1" ht="12.5" customHeight="1" hidden="1">
      <c r="M604" s="174"/>
      <c r="N604" s="174"/>
      <c r="O604" s="224"/>
      <c r="P604" s="174"/>
      <c r="Q604" s="174"/>
      <c r="R604" s="174"/>
      <c r="S604" s="174"/>
      <c r="T604" t="s" s="80">
        <v>1916</v>
      </c>
      <c r="U604" t="s" s="80">
        <v>1917</v>
      </c>
    </row>
    <row r="605" s="99" customFormat="1" ht="12.5" customHeight="1" hidden="1">
      <c r="M605" s="174"/>
      <c r="N605" s="174"/>
      <c r="O605" s="224"/>
      <c r="P605" s="174"/>
      <c r="Q605" s="174"/>
      <c r="R605" s="174"/>
      <c r="S605" s="174"/>
      <c r="T605" t="s" s="80">
        <v>1918</v>
      </c>
      <c r="U605" t="s" s="80">
        <v>1919</v>
      </c>
    </row>
    <row r="606" s="99" customFormat="1" ht="12.5" customHeight="1" hidden="1">
      <c r="M606" s="174"/>
      <c r="N606" s="174"/>
      <c r="O606" s="224"/>
      <c r="P606" s="174"/>
      <c r="Q606" s="174"/>
      <c r="R606" s="174"/>
      <c r="S606" s="174"/>
      <c r="T606" t="s" s="80">
        <v>1920</v>
      </c>
      <c r="U606" t="s" s="80">
        <v>1921</v>
      </c>
    </row>
    <row r="607" s="99" customFormat="1" ht="12.5" customHeight="1" hidden="1">
      <c r="M607" s="174"/>
      <c r="N607" s="174"/>
      <c r="O607" s="224"/>
      <c r="P607" s="174"/>
      <c r="Q607" s="174"/>
      <c r="R607" s="174"/>
      <c r="S607" s="174"/>
      <c r="T607" t="s" s="80">
        <v>1922</v>
      </c>
      <c r="U607" t="s" s="80">
        <v>1923</v>
      </c>
    </row>
    <row r="608" s="99" customFormat="1" ht="12.5" customHeight="1" hidden="1">
      <c r="M608" s="174"/>
      <c r="N608" s="174"/>
      <c r="O608" s="224"/>
      <c r="P608" s="174"/>
      <c r="Q608" s="174"/>
      <c r="R608" s="174"/>
      <c r="S608" s="174"/>
      <c r="T608" t="s" s="80">
        <v>1924</v>
      </c>
      <c r="U608" t="s" s="80">
        <v>1925</v>
      </c>
    </row>
    <row r="609" s="99" customFormat="1" ht="12.5" customHeight="1" hidden="1">
      <c r="M609" s="174"/>
      <c r="N609" s="174"/>
      <c r="O609" s="224"/>
      <c r="P609" s="174"/>
      <c r="Q609" s="174"/>
      <c r="R609" s="174"/>
      <c r="S609" s="174"/>
      <c r="T609" t="s" s="80">
        <v>1926</v>
      </c>
      <c r="U609" t="s" s="80">
        <v>1927</v>
      </c>
    </row>
    <row r="610" s="99" customFormat="1" ht="12.5" customHeight="1" hidden="1">
      <c r="M610" s="174"/>
      <c r="N610" s="174"/>
      <c r="O610" s="224"/>
      <c r="P610" s="174"/>
      <c r="Q610" s="174"/>
      <c r="R610" s="174"/>
      <c r="S610" s="174"/>
      <c r="T610" t="s" s="80">
        <v>1928</v>
      </c>
      <c r="U610" t="s" s="80">
        <v>1929</v>
      </c>
    </row>
    <row r="611" s="99" customFormat="1" ht="12.5" customHeight="1" hidden="1">
      <c r="M611" s="174"/>
      <c r="N611" s="174"/>
      <c r="O611" s="224"/>
      <c r="P611" s="174"/>
      <c r="Q611" s="174"/>
      <c r="R611" s="174"/>
      <c r="S611" s="174"/>
      <c r="T611" t="s" s="80">
        <v>1930</v>
      </c>
      <c r="U611" t="s" s="80">
        <v>1931</v>
      </c>
    </row>
    <row r="612" s="99" customFormat="1" ht="12.5" customHeight="1" hidden="1">
      <c r="M612" s="174"/>
      <c r="N612" s="174"/>
      <c r="O612" s="224"/>
      <c r="P612" s="174"/>
      <c r="Q612" s="174"/>
      <c r="R612" s="174"/>
      <c r="S612" s="174"/>
      <c r="T612" t="s" s="80">
        <v>1932</v>
      </c>
      <c r="U612" t="s" s="80">
        <v>1933</v>
      </c>
    </row>
    <row r="613" s="99" customFormat="1" ht="12.5" customHeight="1" hidden="1">
      <c r="M613" s="174"/>
      <c r="N613" s="174"/>
      <c r="O613" s="224"/>
      <c r="P613" s="174"/>
      <c r="Q613" s="174"/>
      <c r="R613" s="174"/>
      <c r="S613" s="174"/>
      <c r="T613" t="s" s="80">
        <v>1934</v>
      </c>
      <c r="U613" t="s" s="80">
        <v>1935</v>
      </c>
    </row>
    <row r="614" s="99" customFormat="1" ht="12.5" customHeight="1" hidden="1">
      <c r="M614" s="174"/>
      <c r="N614" s="174"/>
      <c r="O614" s="224"/>
      <c r="P614" s="174"/>
      <c r="Q614" s="174"/>
      <c r="R614" s="174"/>
      <c r="S614" s="174"/>
      <c r="T614" t="s" s="80">
        <v>1936</v>
      </c>
      <c r="U614" t="s" s="80">
        <v>1937</v>
      </c>
    </row>
    <row r="615" s="99" customFormat="1" ht="12.5" customHeight="1" hidden="1">
      <c r="M615" s="174"/>
      <c r="N615" s="174"/>
      <c r="O615" s="224"/>
      <c r="P615" s="174"/>
      <c r="Q615" s="174"/>
      <c r="R615" s="174"/>
      <c r="S615" s="174"/>
      <c r="T615" t="s" s="80">
        <v>1938</v>
      </c>
      <c r="U615" t="s" s="80">
        <v>1939</v>
      </c>
    </row>
    <row r="616" s="99" customFormat="1" ht="12.5" customHeight="1" hidden="1">
      <c r="M616" s="174"/>
      <c r="N616" s="174"/>
      <c r="O616" s="224"/>
      <c r="P616" s="174"/>
      <c r="Q616" s="174"/>
      <c r="R616" s="174"/>
      <c r="S616" s="174"/>
      <c r="T616" t="s" s="80">
        <v>1940</v>
      </c>
      <c r="U616" t="s" s="80">
        <v>1941</v>
      </c>
    </row>
    <row r="617" s="99" customFormat="1" ht="12.5" customHeight="1" hidden="1">
      <c r="M617" s="174"/>
      <c r="N617" s="174"/>
      <c r="O617" s="224"/>
      <c r="P617" s="174"/>
      <c r="Q617" s="174"/>
      <c r="R617" s="174"/>
      <c r="S617" s="174"/>
      <c r="T617" t="s" s="80">
        <v>1942</v>
      </c>
      <c r="U617" t="s" s="80">
        <v>1943</v>
      </c>
    </row>
    <row r="618" s="99" customFormat="1" ht="12.5" customHeight="1" hidden="1">
      <c r="M618" s="174"/>
      <c r="N618" s="174"/>
      <c r="O618" s="224"/>
      <c r="P618" s="174"/>
      <c r="Q618" s="174"/>
      <c r="R618" s="174"/>
      <c r="S618" s="174"/>
      <c r="T618" t="s" s="80">
        <v>1944</v>
      </c>
      <c r="U618" t="s" s="80">
        <v>1945</v>
      </c>
    </row>
    <row r="619" s="99" customFormat="1" ht="12.5" customHeight="1" hidden="1">
      <c r="M619" s="174"/>
      <c r="N619" s="174"/>
      <c r="O619" s="224"/>
      <c r="P619" s="174"/>
      <c r="Q619" s="174"/>
      <c r="R619" s="174"/>
      <c r="S619" s="174"/>
      <c r="T619" t="s" s="80">
        <v>1946</v>
      </c>
      <c r="U619" t="s" s="80">
        <v>1947</v>
      </c>
    </row>
    <row r="620" s="99" customFormat="1" ht="12.5" customHeight="1" hidden="1">
      <c r="M620" s="174"/>
      <c r="N620" s="174"/>
      <c r="O620" s="224"/>
      <c r="P620" s="174"/>
      <c r="Q620" s="174"/>
      <c r="R620" s="174"/>
      <c r="S620" s="174"/>
      <c r="T620" t="s" s="80">
        <v>1948</v>
      </c>
      <c r="U620" t="s" s="80">
        <v>1949</v>
      </c>
    </row>
    <row r="621" s="99" customFormat="1" ht="12.5" customHeight="1" hidden="1">
      <c r="M621" s="174"/>
      <c r="N621" s="174"/>
      <c r="O621" s="224"/>
      <c r="P621" s="174"/>
      <c r="Q621" s="174"/>
      <c r="R621" s="174"/>
      <c r="S621" s="174"/>
      <c r="T621" t="s" s="80">
        <v>1950</v>
      </c>
      <c r="U621" t="s" s="80">
        <v>1951</v>
      </c>
    </row>
    <row r="622" s="99" customFormat="1" ht="12.5" customHeight="1" hidden="1">
      <c r="M622" s="174"/>
      <c r="N622" s="174"/>
      <c r="O622" s="224"/>
      <c r="P622" s="174"/>
      <c r="Q622" s="174"/>
      <c r="R622" s="174"/>
      <c r="S622" s="174"/>
      <c r="T622" t="s" s="80">
        <v>1952</v>
      </c>
      <c r="U622" t="s" s="80">
        <v>1953</v>
      </c>
    </row>
    <row r="623" s="99" customFormat="1" ht="12.5" customHeight="1" hidden="1">
      <c r="M623" s="174"/>
      <c r="N623" s="174"/>
      <c r="O623" s="224"/>
      <c r="P623" s="174"/>
      <c r="Q623" s="174"/>
      <c r="R623" s="174"/>
      <c r="S623" s="174"/>
      <c r="T623" t="s" s="80">
        <v>57</v>
      </c>
      <c r="U623" t="s" s="80">
        <v>134</v>
      </c>
    </row>
    <row r="624" s="99" customFormat="1" ht="12.5" customHeight="1" hidden="1">
      <c r="M624" s="174"/>
      <c r="N624" s="174"/>
      <c r="O624" s="224"/>
      <c r="P624" s="174"/>
      <c r="Q624" s="174"/>
      <c r="R624" s="174"/>
      <c r="S624" s="174"/>
      <c r="T624" t="s" s="80">
        <v>1954</v>
      </c>
      <c r="U624" t="s" s="80">
        <v>1955</v>
      </c>
    </row>
    <row r="625" s="99" customFormat="1" ht="12.5" customHeight="1" hidden="1">
      <c r="M625" s="174"/>
      <c r="N625" s="174"/>
      <c r="O625" s="224"/>
      <c r="P625" s="174"/>
      <c r="Q625" s="174"/>
      <c r="R625" s="174"/>
      <c r="S625" s="174"/>
      <c r="T625" t="s" s="80">
        <v>1956</v>
      </c>
      <c r="U625" t="s" s="80">
        <v>1957</v>
      </c>
    </row>
    <row r="626" s="99" customFormat="1" ht="12.5" customHeight="1" hidden="1">
      <c r="M626" s="174"/>
      <c r="N626" s="174"/>
      <c r="O626" s="224"/>
      <c r="P626" s="174"/>
      <c r="Q626" s="174"/>
      <c r="R626" s="174"/>
      <c r="S626" s="174"/>
      <c r="T626" t="s" s="80">
        <v>1958</v>
      </c>
      <c r="U626" t="s" s="80">
        <v>1959</v>
      </c>
    </row>
    <row r="627" s="99" customFormat="1" ht="12.5" customHeight="1" hidden="1">
      <c r="M627" s="174"/>
      <c r="N627" s="174"/>
      <c r="O627" s="224"/>
      <c r="P627" s="174"/>
      <c r="Q627" s="174"/>
      <c r="R627" s="174"/>
      <c r="S627" s="174"/>
      <c r="T627" t="s" s="80">
        <v>1960</v>
      </c>
      <c r="U627" t="s" s="80">
        <v>1961</v>
      </c>
    </row>
    <row r="628" s="99" customFormat="1" ht="12.5" customHeight="1" hidden="1">
      <c r="M628" s="174"/>
      <c r="N628" s="174"/>
      <c r="O628" s="224"/>
      <c r="P628" s="174"/>
      <c r="Q628" s="174"/>
      <c r="R628" s="174"/>
      <c r="S628" s="174"/>
      <c r="T628" t="s" s="80">
        <v>1962</v>
      </c>
      <c r="U628" t="s" s="80">
        <v>1963</v>
      </c>
    </row>
    <row r="629" s="99" customFormat="1" ht="12.5" customHeight="1" hidden="1">
      <c r="M629" s="174"/>
      <c r="N629" s="174"/>
      <c r="O629" s="224"/>
      <c r="P629" s="174"/>
      <c r="Q629" s="174"/>
      <c r="R629" s="174"/>
      <c r="S629" s="174"/>
      <c r="T629" t="s" s="80">
        <v>1964</v>
      </c>
      <c r="U629" t="s" s="80">
        <v>1965</v>
      </c>
    </row>
    <row r="630" s="99" customFormat="1" ht="12.5" customHeight="1" hidden="1">
      <c r="M630" s="174"/>
      <c r="N630" s="174"/>
      <c r="O630" s="224"/>
      <c r="P630" s="174"/>
      <c r="Q630" s="174"/>
      <c r="R630" s="174"/>
      <c r="S630" s="174"/>
      <c r="T630" t="s" s="80">
        <v>1966</v>
      </c>
      <c r="U630" t="s" s="80">
        <v>1967</v>
      </c>
    </row>
    <row r="631" s="99" customFormat="1" ht="12.5" customHeight="1" hidden="1">
      <c r="M631" s="174"/>
      <c r="N631" s="174"/>
      <c r="O631" s="224"/>
      <c r="P631" s="174"/>
      <c r="Q631" s="174"/>
      <c r="R631" s="174"/>
      <c r="S631" s="174"/>
      <c r="T631" t="s" s="80">
        <v>1968</v>
      </c>
      <c r="U631" t="s" s="80">
        <v>1969</v>
      </c>
    </row>
    <row r="632" s="99" customFormat="1" ht="12.5" customHeight="1" hidden="1">
      <c r="M632" s="174"/>
      <c r="N632" s="174"/>
      <c r="O632" s="224"/>
      <c r="P632" s="174"/>
      <c r="Q632" s="174"/>
      <c r="R632" s="174"/>
      <c r="S632" s="174"/>
      <c r="T632" t="s" s="80">
        <v>1970</v>
      </c>
      <c r="U632" t="s" s="80">
        <v>1971</v>
      </c>
    </row>
    <row r="633" s="99" customFormat="1" ht="12.5" customHeight="1" hidden="1">
      <c r="M633" s="174"/>
      <c r="N633" s="174"/>
      <c r="O633" s="224"/>
      <c r="P633" s="174"/>
      <c r="Q633" s="174"/>
      <c r="R633" s="174"/>
      <c r="S633" s="174"/>
      <c r="T633" t="s" s="80">
        <v>1972</v>
      </c>
      <c r="U633" t="s" s="80">
        <v>1973</v>
      </c>
    </row>
    <row r="634" s="99" customFormat="1" ht="12.5" customHeight="1" hidden="1">
      <c r="M634" s="174"/>
      <c r="N634" s="174"/>
      <c r="O634" s="224"/>
      <c r="P634" s="174"/>
      <c r="Q634" s="174"/>
      <c r="R634" s="174"/>
      <c r="S634" s="174"/>
      <c r="T634" t="s" s="80">
        <v>1974</v>
      </c>
      <c r="U634" t="s" s="80">
        <v>1975</v>
      </c>
    </row>
    <row r="635" s="99" customFormat="1" ht="12.5" customHeight="1" hidden="1">
      <c r="M635" s="174"/>
      <c r="N635" s="174"/>
      <c r="O635" s="224"/>
      <c r="P635" s="174"/>
      <c r="Q635" s="174"/>
      <c r="R635" s="174"/>
      <c r="S635" s="174"/>
      <c r="T635" t="s" s="80">
        <v>1976</v>
      </c>
      <c r="U635" t="s" s="80">
        <v>1977</v>
      </c>
    </row>
    <row r="636" s="99" customFormat="1" ht="12.5" customHeight="1" hidden="1">
      <c r="M636" s="174"/>
      <c r="N636" s="174"/>
      <c r="O636" s="224"/>
      <c r="P636" s="174"/>
      <c r="Q636" s="174"/>
      <c r="R636" s="174"/>
      <c r="S636" s="174"/>
      <c r="T636" t="s" s="80">
        <v>1978</v>
      </c>
      <c r="U636" t="s" s="80">
        <v>1979</v>
      </c>
    </row>
    <row r="637" s="99" customFormat="1" ht="12.5" customHeight="1" hidden="1">
      <c r="M637" s="174"/>
      <c r="N637" s="174"/>
      <c r="O637" s="224"/>
      <c r="P637" s="174"/>
      <c r="Q637" s="174"/>
      <c r="R637" s="174"/>
      <c r="S637" s="174"/>
      <c r="T637" t="s" s="80">
        <v>1980</v>
      </c>
      <c r="U637" t="s" s="80">
        <v>1981</v>
      </c>
    </row>
    <row r="638" s="99" customFormat="1" ht="12.5" customHeight="1" hidden="1">
      <c r="M638" s="174"/>
      <c r="N638" s="174"/>
      <c r="O638" s="224"/>
      <c r="P638" s="174"/>
      <c r="Q638" s="174"/>
      <c r="R638" s="174"/>
      <c r="S638" s="174"/>
      <c r="T638" t="s" s="80">
        <v>1982</v>
      </c>
      <c r="U638" t="s" s="80">
        <v>1983</v>
      </c>
    </row>
    <row r="639" s="99" customFormat="1" ht="12.5" customHeight="1" hidden="1">
      <c r="M639" s="174"/>
      <c r="N639" s="174"/>
      <c r="O639" s="224"/>
      <c r="P639" s="174"/>
      <c r="Q639" s="174"/>
      <c r="R639" s="174"/>
      <c r="S639" s="174"/>
      <c r="T639" t="s" s="80">
        <v>1984</v>
      </c>
      <c r="U639" t="s" s="80">
        <v>1985</v>
      </c>
    </row>
    <row r="640" s="99" customFormat="1" ht="12.5" customHeight="1" hidden="1">
      <c r="M640" s="174"/>
      <c r="N640" s="174"/>
      <c r="O640" s="224"/>
      <c r="P640" s="174"/>
      <c r="Q640" s="174"/>
      <c r="R640" s="174"/>
      <c r="S640" s="174"/>
      <c r="T640" t="s" s="80">
        <v>1986</v>
      </c>
      <c r="U640" t="s" s="80">
        <v>1987</v>
      </c>
    </row>
  </sheetData>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C19">
    <cfRule type="cellIs" dxfId="0" priority="1" operator="equal" stopIfTrue="1">
      <formula>"Nema"</formula>
    </cfRule>
  </conditionalFormatting>
  <conditionalFormatting sqref="I21">
    <cfRule type="cellIs" dxfId="1" priority="1" operator="equal" stopIfTrue="1">
      <formula>"round($H$14;2)"</formula>
    </cfRule>
  </conditionalFormatting>
  <dataValidations count="4">
    <dataValidation type="list" allowBlank="1" showInputMessage="1" showErrorMessage="1" sqref="C15">
      <formula1>"0000,0111,0112,0113,0114,0115,0116,0119,0121,0122,0123,0124,0125,0126,0127,0128,0129,0130,0141,0142,0143,0144,0145,0146,0147,0149,0150,0161,0162,0163,0164,0170,0210,0220,0230,0240,0311,0312,0321,0322,0510,0520,0610,0620,0710,0721,0729,0811,0812,0891,0892"</formula1>
    </dataValidation>
    <dataValidation type="list" allowBlank="1" showInputMessage="1" showErrorMessage="1" sqref="J15">
      <formula1>"2018-12,2019-06,2019-12,2021-12"</formula1>
    </dataValidation>
    <dataValidation type="list" allowBlank="1" showInputMessage="1" showErrorMessage="1" sqref="C17">
      <formula1>"1,2,3,4,5,6,7,8,9,10,11,12,13,15,16,17,18,19,20,21,22,23,24,25,26,27,29,30,32,33,34,35,36,37,38,39,40,41,42,43,44,46,47,48,49,50,51,52,53,54,55,56,57,58,60,61,63,64,65,66,67,68,69,70,71,72,74,75,77,78,79,80,81,82,83,84,85,86,87,88,89,90,91,92,94,95,96,97"</formula1>
    </dataValidation>
    <dataValidation type="list" allowBlank="1" showInputMessage="1" showErrorMessage="1" sqref="J19">
      <formula1>"DA,NE"</formula1>
    </dataValidation>
  </dataValidations>
  <hyperlinks>
    <hyperlink ref="C1" location="'Upute'!R1C1" tooltip="" display="Upute"/>
    <hyperlink ref="D1" location="'RefStr'!R1C1" tooltip="" display="RefStr"/>
    <hyperlink ref="E1" location="'PRRAS'!R1C1" tooltip="" display="PR-RAS-NPF"/>
    <hyperlink ref="F1" location="'BIL'!R1C1" tooltip="" display="BIL"/>
    <hyperlink ref="G1" location="'GPRIZNPF'!R1C1" tooltip="" display="G-PR-IZ-NPF"/>
    <hyperlink ref="I1" location="'Kontrole'!R1C1" tooltip="" display="Kontrole"/>
    <hyperlink ref="J1" location="'Sifre'!R1C1" tooltip="" display="Šifre"/>
  </hyperlinks>
  <pageMargins left="0.393701" right="0.393701" top="0.787402" bottom="0.787402" header="0.590551" footer="0.590551"/>
  <pageSetup firstPageNumber="1" fitToHeight="1" fitToWidth="1" scale="84" useFirstPageNumber="0" orientation="portrait" pageOrder="downThenOver"/>
  <headerFooter>
    <oddFooter>&amp;C&amp;"Helvetica Neue,Regular"&amp;12&amp;K000000&amp;P</oddFooter>
  </headerFooter>
  <drawing r:id="rId1"/>
  <legacyDrawing r:id="rId2"/>
</worksheet>
</file>

<file path=xl/worksheets/sheet9.xml><?xml version="1.0" encoding="utf-8"?>
<worksheet xmlns:r="http://schemas.openxmlformats.org/officeDocument/2006/relationships" xmlns="http://schemas.openxmlformats.org/spreadsheetml/2006/main">
  <sheetPr>
    <pageSetUpPr fitToPage="1"/>
  </sheetPr>
  <dimension ref="A1:IW203"/>
  <sheetViews>
    <sheetView workbookViewId="0" showGridLines="0" defaultGridColor="1"/>
  </sheetViews>
  <sheetFormatPr defaultColWidth="0" defaultRowHeight="12.5" customHeight="1" outlineLevelRow="0" outlineLevelCol="0"/>
  <cols>
    <col min="1" max="1" width="1.35156" style="225" customWidth="1"/>
    <col min="2" max="2" width="5.67188" style="225" customWidth="1"/>
    <col min="3" max="8" width="12.6719" style="225" customWidth="1"/>
    <col min="9" max="9" width="4.35156" style="225" customWidth="1"/>
    <col min="10" max="11" width="15.6719" style="225" customWidth="1"/>
    <col min="12" max="12" width="6.67188" style="225" customWidth="1"/>
    <col min="13" max="13" width="1.35156" style="225" customWidth="1"/>
    <col min="14" max="256" hidden="1" width="0" style="225" customWidth="1"/>
    <col min="257" max="257" width="0" style="225" customWidth="1"/>
    <col min="258" max="16384" width="0" style="225" customWidth="1"/>
  </cols>
  <sheetData>
    <row r="1" ht="25" customHeight="1">
      <c r="A1" s="226"/>
      <c r="B1" t="s" s="8">
        <v>6</v>
      </c>
      <c r="C1" t="s" s="9">
        <v>19</v>
      </c>
      <c r="D1" t="s" s="9">
        <v>7</v>
      </c>
      <c r="E1" t="s" s="9">
        <v>8</v>
      </c>
      <c r="F1" t="s" s="42">
        <v>9</v>
      </c>
      <c r="G1" t="s" s="9">
        <v>10</v>
      </c>
      <c r="H1" t="s" s="9">
        <v>11</v>
      </c>
      <c r="I1" s="227"/>
      <c r="J1" t="s" s="9">
        <v>12</v>
      </c>
      <c r="K1" t="s" s="228">
        <v>13</v>
      </c>
      <c r="L1" s="229"/>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c r="IS1" s="230"/>
      <c r="IT1" s="230"/>
      <c r="IU1" s="230"/>
      <c r="IV1" s="230"/>
      <c r="IW1" s="231"/>
    </row>
    <row r="2" ht="8" customHeight="1">
      <c r="A2" s="232"/>
      <c r="B2" s="233"/>
      <c r="C2" s="234"/>
      <c r="D2" s="216"/>
      <c r="E2" s="216"/>
      <c r="F2" s="174"/>
      <c r="G2" s="216"/>
      <c r="H2" s="216"/>
      <c r="I2" s="216"/>
      <c r="J2" s="216"/>
      <c r="K2" s="235"/>
      <c r="L2" s="236"/>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c r="IT2" s="174"/>
      <c r="IU2" s="174"/>
      <c r="IV2" s="174"/>
      <c r="IW2" s="237"/>
    </row>
    <row r="3" ht="30" customHeight="1">
      <c r="A3" s="238"/>
      <c r="B3" t="s" s="239">
        <f>IF(RIGHT(K13,2)="06","Vrsta posla: 707","Vrsta posla 708")</f>
        <v>1989</v>
      </c>
      <c r="C3" s="240"/>
      <c r="D3" s="241"/>
      <c r="E3" s="174"/>
      <c r="F3" s="242"/>
      <c r="G3" s="242"/>
      <c r="H3" s="242"/>
      <c r="I3" s="242"/>
      <c r="J3" s="243"/>
      <c r="K3" t="s" s="244">
        <v>1990</v>
      </c>
      <c r="L3" s="245"/>
      <c r="M3" s="241"/>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c r="IT3" s="174"/>
      <c r="IU3" s="174"/>
      <c r="IV3" s="174"/>
      <c r="IW3" s="237"/>
    </row>
    <row r="4" ht="30" customHeight="1">
      <c r="A4" s="232"/>
      <c r="B4" t="s" s="246">
        <v>1991</v>
      </c>
      <c r="C4" s="247"/>
      <c r="D4" s="248"/>
      <c r="E4" s="248"/>
      <c r="F4" s="248"/>
      <c r="G4" s="248"/>
      <c r="H4" s="248"/>
      <c r="I4" s="248"/>
      <c r="J4" s="248"/>
      <c r="K4" s="247"/>
      <c r="L4" s="247"/>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237"/>
    </row>
    <row r="5" ht="9" customHeight="1">
      <c r="A5" s="232"/>
      <c r="B5" s="249"/>
      <c r="C5" s="250"/>
      <c r="D5" s="250"/>
      <c r="E5" s="250"/>
      <c r="F5" s="250"/>
      <c r="G5" s="250"/>
      <c r="H5" s="250"/>
      <c r="I5" s="250"/>
      <c r="J5" s="250"/>
      <c r="K5" s="250"/>
      <c r="L5" s="250"/>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c r="IV5" s="174"/>
      <c r="IW5" s="237"/>
    </row>
    <row r="6" ht="19.5" customHeight="1">
      <c r="A6" s="232"/>
      <c r="B6" t="s" s="251">
        <v>1992</v>
      </c>
      <c r="C6" s="250"/>
      <c r="D6" s="250"/>
      <c r="E6" s="250"/>
      <c r="F6" s="250"/>
      <c r="G6" s="250"/>
      <c r="H6" s="250"/>
      <c r="I6" s="250"/>
      <c r="J6" s="250"/>
      <c r="K6" s="250"/>
      <c r="L6" s="250"/>
      <c r="M6" s="174"/>
      <c r="N6" s="174"/>
      <c r="O6" s="174"/>
      <c r="P6" t="s" s="114">
        <v>1993</v>
      </c>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237"/>
    </row>
    <row r="7" ht="18" customHeight="1">
      <c r="A7" s="232"/>
      <c r="B7" t="s" s="158">
        <v>122</v>
      </c>
      <c r="C7" s="165"/>
      <c r="D7" t="s" s="252">
        <f>IF('RefStr'!N4=1,IF('RefStr'!C7&lt;&gt;"",'RefStr'!C7,""),"")</f>
        <v>1994</v>
      </c>
      <c r="E7" s="253"/>
      <c r="F7" s="253"/>
      <c r="G7" s="253"/>
      <c r="H7" s="253"/>
      <c r="I7" s="253"/>
      <c r="J7" s="253"/>
      <c r="K7" s="253"/>
      <c r="L7" s="253"/>
      <c r="M7" s="174"/>
      <c r="N7" s="174"/>
      <c r="O7" s="174"/>
      <c r="P7" t="s" s="114">
        <v>1995</v>
      </c>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c r="IW7" s="237"/>
    </row>
    <row r="8" ht="18" customHeight="1">
      <c r="A8" s="232"/>
      <c r="B8" t="s" s="158">
        <v>124</v>
      </c>
      <c r="C8" s="165"/>
      <c r="D8" t="s" s="254">
        <f>IF('RefStr'!N4=1,IF('RefStr'!C9&lt;&gt;"",'RefStr'!C9,""),"")</f>
        <v>1996</v>
      </c>
      <c r="E8" s="255"/>
      <c r="F8" t="s" s="256">
        <v>125</v>
      </c>
      <c r="G8" t="s" s="254">
        <f>IF('RefStr'!N4=1,IF('RefStr'!E9&lt;&gt;"",'RefStr'!E9,""),"")</f>
        <v>1997</v>
      </c>
      <c r="H8" s="257"/>
      <c r="I8" s="257"/>
      <c r="J8" s="257"/>
      <c r="K8" s="257"/>
      <c r="L8" s="257"/>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c r="IW8" s="237"/>
    </row>
    <row r="9" ht="18" customHeight="1">
      <c r="A9" s="232"/>
      <c r="B9" t="s" s="158">
        <v>129</v>
      </c>
      <c r="C9" s="165"/>
      <c r="D9" t="s" s="254">
        <f>IF('RefStr'!N4=1,IF('RefStr'!C11&lt;&gt;"",'RefStr'!C11,""),"")</f>
        <v>1998</v>
      </c>
      <c r="E9" s="258"/>
      <c r="F9" s="258"/>
      <c r="G9" s="259"/>
      <c r="H9" s="259"/>
      <c r="I9" s="259"/>
      <c r="J9" s="259"/>
      <c r="K9" s="259"/>
      <c r="L9" s="259"/>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c r="DR9" s="174"/>
      <c r="DS9" s="174"/>
      <c r="DT9" s="174"/>
      <c r="DU9" s="174"/>
      <c r="DV9" s="174"/>
      <c r="DW9" s="174"/>
      <c r="DX9" s="174"/>
      <c r="DY9" s="174"/>
      <c r="DZ9" s="174"/>
      <c r="EA9" s="174"/>
      <c r="EB9" s="174"/>
      <c r="EC9" s="174"/>
      <c r="ED9" s="174"/>
      <c r="EE9" s="174"/>
      <c r="EF9" s="174"/>
      <c r="EG9" s="174"/>
      <c r="EH9" s="174"/>
      <c r="EI9" s="174"/>
      <c r="EJ9" s="174"/>
      <c r="EK9" s="174"/>
      <c r="EL9" s="174"/>
      <c r="EM9" s="174"/>
      <c r="EN9" s="174"/>
      <c r="EO9" s="174"/>
      <c r="EP9" s="174"/>
      <c r="EQ9" s="174"/>
      <c r="ER9" s="174"/>
      <c r="ES9" s="174"/>
      <c r="ET9" s="174"/>
      <c r="EU9" s="174"/>
      <c r="EV9" s="174"/>
      <c r="EW9" s="174"/>
      <c r="EX9" s="174"/>
      <c r="EY9" s="174"/>
      <c r="EZ9" s="174"/>
      <c r="FA9" s="174"/>
      <c r="FB9" s="174"/>
      <c r="FC9" s="174"/>
      <c r="FD9" s="174"/>
      <c r="FE9" s="174"/>
      <c r="FF9" s="174"/>
      <c r="FG9" s="174"/>
      <c r="FH9" s="174"/>
      <c r="FI9" s="174"/>
      <c r="FJ9" s="174"/>
      <c r="FK9" s="174"/>
      <c r="FL9" s="174"/>
      <c r="FM9" s="174"/>
      <c r="FN9" s="174"/>
      <c r="FO9" s="174"/>
      <c r="FP9" s="174"/>
      <c r="FQ9" s="174"/>
      <c r="FR9" s="174"/>
      <c r="FS9" s="174"/>
      <c r="FT9" s="174"/>
      <c r="FU9" s="174"/>
      <c r="FV9" s="174"/>
      <c r="FW9" s="174"/>
      <c r="FX9" s="174"/>
      <c r="FY9" s="174"/>
      <c r="FZ9" s="174"/>
      <c r="GA9" s="174"/>
      <c r="GB9" s="174"/>
      <c r="GC9" s="174"/>
      <c r="GD9" s="174"/>
      <c r="GE9" s="174"/>
      <c r="GF9" s="174"/>
      <c r="GG9" s="174"/>
      <c r="GH9" s="174"/>
      <c r="GI9" s="174"/>
      <c r="GJ9" s="174"/>
      <c r="GK9" s="174"/>
      <c r="GL9" s="174"/>
      <c r="GM9" s="174"/>
      <c r="GN9" s="174"/>
      <c r="GO9" s="174"/>
      <c r="GP9" s="174"/>
      <c r="GQ9" s="174"/>
      <c r="GR9" s="174"/>
      <c r="GS9" s="174"/>
      <c r="GT9" s="174"/>
      <c r="GU9" s="174"/>
      <c r="GV9" s="174"/>
      <c r="GW9" s="174"/>
      <c r="GX9" s="174"/>
      <c r="GY9" s="174"/>
      <c r="GZ9" s="174"/>
      <c r="HA9" s="174"/>
      <c r="HB9" s="174"/>
      <c r="HC9" s="174"/>
      <c r="HD9" s="174"/>
      <c r="HE9" s="174"/>
      <c r="HF9" s="174"/>
      <c r="HG9" s="174"/>
      <c r="HH9" s="174"/>
      <c r="HI9" s="174"/>
      <c r="HJ9" s="174"/>
      <c r="HK9" s="174"/>
      <c r="HL9" s="174"/>
      <c r="HM9" s="174"/>
      <c r="HN9" s="174"/>
      <c r="HO9" s="174"/>
      <c r="HP9" s="174"/>
      <c r="HQ9" s="174"/>
      <c r="HR9" s="174"/>
      <c r="HS9" s="174"/>
      <c r="HT9" s="174"/>
      <c r="HU9" s="174"/>
      <c r="HV9" s="174"/>
      <c r="HW9" s="174"/>
      <c r="HX9" s="174"/>
      <c r="HY9" s="174"/>
      <c r="HZ9" s="174"/>
      <c r="IA9" s="174"/>
      <c r="IB9" s="174"/>
      <c r="IC9" s="174"/>
      <c r="ID9" s="174"/>
      <c r="IE9" s="174"/>
      <c r="IF9" s="174"/>
      <c r="IG9" s="174"/>
      <c r="IH9" s="174"/>
      <c r="II9" s="174"/>
      <c r="IJ9" s="174"/>
      <c r="IK9" s="174"/>
      <c r="IL9" s="174"/>
      <c r="IM9" s="174"/>
      <c r="IN9" s="174"/>
      <c r="IO9" s="174"/>
      <c r="IP9" s="174"/>
      <c r="IQ9" s="174"/>
      <c r="IR9" s="174"/>
      <c r="IS9" s="174"/>
      <c r="IT9" s="174"/>
      <c r="IU9" s="174"/>
      <c r="IV9" s="174"/>
      <c r="IW9" s="237"/>
    </row>
    <row r="10" ht="18" customHeight="1">
      <c r="A10" s="232"/>
      <c r="B10" t="s" s="158">
        <v>131</v>
      </c>
      <c r="C10" s="174"/>
      <c r="D10" t="s" s="254">
        <f>IF('RefStr'!N4=1,IF('RefStr'!C13&lt;&gt;"",'RefStr'!C13,""),"")</f>
        <v>1999</v>
      </c>
      <c r="E10" s="260"/>
      <c r="F10" s="260"/>
      <c r="G10" s="261"/>
      <c r="H10" s="261"/>
      <c r="I10" s="262"/>
      <c r="J10" t="s" s="256">
        <v>127</v>
      </c>
      <c r="K10" t="s" s="254">
        <f>IF('RefStr'!N4=1,IF('RefStr'!J9&lt;&gt;"",'RefStr'!J9,""),"")</f>
        <v>2000</v>
      </c>
      <c r="L10" s="262"/>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V10" s="174"/>
      <c r="IW10" s="237"/>
    </row>
    <row r="11" ht="18" customHeight="1">
      <c r="A11" s="232"/>
      <c r="B11" t="s" s="158">
        <v>133</v>
      </c>
      <c r="C11" s="165"/>
      <c r="D11" t="s" s="254">
        <f>IF('RefStr'!N4=1,IF('RefStr'!C15&lt;&gt;"",'RefStr'!C15,""),"")</f>
        <v>2001</v>
      </c>
      <c r="E11" t="s" s="263">
        <f>IF('RefStr'!D15&lt;&gt;"",'RefStr'!D15,"")</f>
        <v>2002</v>
      </c>
      <c r="F11" s="264"/>
      <c r="G11" s="265"/>
      <c r="H11" s="265"/>
      <c r="I11" s="265"/>
      <c r="J11" t="s" s="158">
        <v>130</v>
      </c>
      <c r="K11" t="s" s="254">
        <f>IF('RefStr'!N4=1,IF('RefStr'!J11&lt;&gt;"",'RefStr'!J11,""),"")</f>
        <v>2003</v>
      </c>
      <c r="L11" s="265"/>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4"/>
      <c r="EF11" s="174"/>
      <c r="EG11" s="174"/>
      <c r="EH11" s="174"/>
      <c r="EI11" s="174"/>
      <c r="EJ11" s="174"/>
      <c r="EK11" s="174"/>
      <c r="EL11" s="174"/>
      <c r="EM11" s="174"/>
      <c r="EN11" s="174"/>
      <c r="EO11" s="174"/>
      <c r="EP11" s="174"/>
      <c r="EQ11" s="174"/>
      <c r="ER11" s="174"/>
      <c r="ES11" s="174"/>
      <c r="ET11" s="174"/>
      <c r="EU11" s="174"/>
      <c r="EV11" s="174"/>
      <c r="EW11" s="174"/>
      <c r="EX11" s="174"/>
      <c r="EY11" s="174"/>
      <c r="EZ11" s="174"/>
      <c r="FA11" s="174"/>
      <c r="FB11" s="174"/>
      <c r="FC11" s="174"/>
      <c r="FD11" s="174"/>
      <c r="FE11" s="174"/>
      <c r="FF11" s="174"/>
      <c r="FG11" s="174"/>
      <c r="FH11" s="174"/>
      <c r="FI11" s="174"/>
      <c r="FJ11" s="174"/>
      <c r="FK11" s="174"/>
      <c r="FL11" s="174"/>
      <c r="FM11" s="174"/>
      <c r="FN11" s="174"/>
      <c r="FO11" s="174"/>
      <c r="FP11" s="174"/>
      <c r="FQ11" s="174"/>
      <c r="FR11" s="174"/>
      <c r="FS11" s="174"/>
      <c r="FT11" s="174"/>
      <c r="FU11" s="174"/>
      <c r="FV11" s="174"/>
      <c r="FW11" s="174"/>
      <c r="FX11" s="174"/>
      <c r="FY11" s="174"/>
      <c r="FZ11" s="174"/>
      <c r="GA11" s="174"/>
      <c r="GB11" s="174"/>
      <c r="GC11" s="174"/>
      <c r="GD11" s="174"/>
      <c r="GE11" s="174"/>
      <c r="GF11" s="174"/>
      <c r="GG11" s="174"/>
      <c r="GH11" s="174"/>
      <c r="GI11" s="174"/>
      <c r="GJ11" s="174"/>
      <c r="GK11" s="174"/>
      <c r="GL11" s="174"/>
      <c r="GM11" s="174"/>
      <c r="GN11" s="174"/>
      <c r="GO11" s="174"/>
      <c r="GP11" s="174"/>
      <c r="GQ11" s="174"/>
      <c r="GR11" s="174"/>
      <c r="GS11" s="174"/>
      <c r="GT11" s="174"/>
      <c r="GU11" s="174"/>
      <c r="GV11" s="174"/>
      <c r="GW11" s="174"/>
      <c r="GX11" s="174"/>
      <c r="GY11" s="174"/>
      <c r="GZ11" s="174"/>
      <c r="HA11" s="174"/>
      <c r="HB11" s="174"/>
      <c r="HC11" s="174"/>
      <c r="HD11" s="174"/>
      <c r="HE11" s="174"/>
      <c r="HF11" s="174"/>
      <c r="HG11" s="174"/>
      <c r="HH11" s="174"/>
      <c r="HI11" s="174"/>
      <c r="HJ11" s="174"/>
      <c r="HK11" s="174"/>
      <c r="HL11" s="174"/>
      <c r="HM11" s="174"/>
      <c r="HN11" s="174"/>
      <c r="HO11" s="174"/>
      <c r="HP11" s="174"/>
      <c r="HQ11" s="174"/>
      <c r="HR11" s="174"/>
      <c r="HS11" s="174"/>
      <c r="HT11" s="174"/>
      <c r="HU11" s="174"/>
      <c r="HV11" s="174"/>
      <c r="HW11" s="174"/>
      <c r="HX11" s="174"/>
      <c r="HY11" s="174"/>
      <c r="HZ11" s="174"/>
      <c r="IA11" s="174"/>
      <c r="IB11" s="174"/>
      <c r="IC11" s="174"/>
      <c r="ID11" s="174"/>
      <c r="IE11" s="174"/>
      <c r="IF11" s="174"/>
      <c r="IG11" s="174"/>
      <c r="IH11" s="174"/>
      <c r="II11" s="174"/>
      <c r="IJ11" s="174"/>
      <c r="IK11" s="174"/>
      <c r="IL11" s="174"/>
      <c r="IM11" s="174"/>
      <c r="IN11" s="174"/>
      <c r="IO11" s="174"/>
      <c r="IP11" s="174"/>
      <c r="IQ11" s="174"/>
      <c r="IR11" s="174"/>
      <c r="IS11" s="174"/>
      <c r="IT11" s="174"/>
      <c r="IU11" s="174"/>
      <c r="IV11" s="174"/>
      <c r="IW11" s="237"/>
    </row>
    <row r="12" ht="18" customHeight="1">
      <c r="A12" s="232"/>
      <c r="B12" t="s" s="158">
        <v>137</v>
      </c>
      <c r="C12" s="165"/>
      <c r="D12" s="259">
        <f>IF('RefStr'!N4=1,IF('RefStr'!C17&lt;&gt;"",'RefStr'!C17,""),"")</f>
        <v>133</v>
      </c>
      <c r="E12" t="s" s="266">
        <f>IF('RefStr'!D17&lt;&gt;"",'RefStr'!D17,"")</f>
        <v>2004</v>
      </c>
      <c r="F12" s="267"/>
      <c r="G12" s="267"/>
      <c r="H12" s="267"/>
      <c r="I12" s="268"/>
      <c r="J12" t="s" s="158">
        <v>132</v>
      </c>
      <c r="K12" t="s" s="254">
        <f>IF('RefStr'!N4=1,IF('RefStr'!J13&lt;&gt;"",'RefStr'!J13,""),"")</f>
        <v>2005</v>
      </c>
      <c r="L12" s="269"/>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c r="IV12" s="174"/>
      <c r="IW12" s="237"/>
    </row>
    <row r="13" ht="18" customHeight="1">
      <c r="A13" s="232"/>
      <c r="B13" s="265"/>
      <c r="C13" s="154"/>
      <c r="D13" s="270"/>
      <c r="E13" s="271"/>
      <c r="F13" s="271"/>
      <c r="G13" s="271"/>
      <c r="H13" s="271"/>
      <c r="I13" t="s" s="158">
        <v>135</v>
      </c>
      <c r="J13" s="165"/>
      <c r="K13" t="s" s="272">
        <f>IF('RefStr'!N4=1,IF('RefStr'!J15&lt;&gt;"",'RefStr'!J15,""),"")</f>
        <v>2006</v>
      </c>
      <c r="L13" s="262"/>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74"/>
      <c r="DV13" s="174"/>
      <c r="DW13" s="174"/>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4"/>
      <c r="FJ13" s="174"/>
      <c r="FK13" s="174"/>
      <c r="FL13" s="174"/>
      <c r="FM13" s="174"/>
      <c r="FN13" s="174"/>
      <c r="FO13" s="174"/>
      <c r="FP13" s="174"/>
      <c r="FQ13" s="174"/>
      <c r="FR13" s="174"/>
      <c r="FS13" s="174"/>
      <c r="FT13" s="174"/>
      <c r="FU13" s="174"/>
      <c r="FV13" s="174"/>
      <c r="FW13" s="174"/>
      <c r="FX13" s="174"/>
      <c r="FY13" s="174"/>
      <c r="FZ13" s="174"/>
      <c r="GA13" s="174"/>
      <c r="GB13" s="174"/>
      <c r="GC13" s="174"/>
      <c r="GD13" s="174"/>
      <c r="GE13" s="174"/>
      <c r="GF13" s="174"/>
      <c r="GG13" s="174"/>
      <c r="GH13" s="174"/>
      <c r="GI13" s="174"/>
      <c r="GJ13" s="174"/>
      <c r="GK13" s="174"/>
      <c r="GL13" s="174"/>
      <c r="GM13" s="174"/>
      <c r="GN13" s="174"/>
      <c r="GO13" s="174"/>
      <c r="GP13" s="174"/>
      <c r="GQ13" s="174"/>
      <c r="GR13" s="174"/>
      <c r="GS13" s="174"/>
      <c r="GT13" s="174"/>
      <c r="GU13" s="174"/>
      <c r="GV13" s="174"/>
      <c r="GW13" s="174"/>
      <c r="GX13" s="174"/>
      <c r="GY13" s="174"/>
      <c r="GZ13" s="174"/>
      <c r="HA13" s="174"/>
      <c r="HB13" s="174"/>
      <c r="HC13" s="174"/>
      <c r="HD13" s="174"/>
      <c r="HE13" s="174"/>
      <c r="HF13" s="174"/>
      <c r="HG13" s="174"/>
      <c r="HH13" s="174"/>
      <c r="HI13" s="174"/>
      <c r="HJ13" s="174"/>
      <c r="HK13" s="174"/>
      <c r="HL13" s="174"/>
      <c r="HM13" s="174"/>
      <c r="HN13" s="174"/>
      <c r="HO13" s="174"/>
      <c r="HP13" s="174"/>
      <c r="HQ13" s="174"/>
      <c r="HR13" s="174"/>
      <c r="HS13" s="174"/>
      <c r="HT13" s="174"/>
      <c r="HU13" s="174"/>
      <c r="HV13" s="174"/>
      <c r="HW13" s="174"/>
      <c r="HX13" s="174"/>
      <c r="HY13" s="174"/>
      <c r="HZ13" s="174"/>
      <c r="IA13" s="174"/>
      <c r="IB13" s="174"/>
      <c r="IC13" s="174"/>
      <c r="ID13" s="174"/>
      <c r="IE13" s="174"/>
      <c r="IF13" s="174"/>
      <c r="IG13" s="174"/>
      <c r="IH13" s="174"/>
      <c r="II13" s="174"/>
      <c r="IJ13" s="174"/>
      <c r="IK13" s="174"/>
      <c r="IL13" s="174"/>
      <c r="IM13" s="174"/>
      <c r="IN13" s="174"/>
      <c r="IO13" s="174"/>
      <c r="IP13" s="174"/>
      <c r="IQ13" s="174"/>
      <c r="IR13" s="174"/>
      <c r="IS13" s="174"/>
      <c r="IT13" s="174"/>
      <c r="IU13" s="174"/>
      <c r="IV13" s="174"/>
      <c r="IW13" s="237"/>
    </row>
    <row r="14" ht="18" customHeight="1">
      <c r="A14" s="232"/>
      <c r="B14" s="165"/>
      <c r="C14" s="165"/>
      <c r="D14" s="271"/>
      <c r="E14" s="271"/>
      <c r="F14" s="271"/>
      <c r="G14" s="271"/>
      <c r="H14" s="271"/>
      <c r="I14" s="265"/>
      <c r="J14" t="s" s="158">
        <v>139</v>
      </c>
      <c r="K14" s="273">
        <f>IF('RefStr'!N4=1,IF('RefStr'!J17&lt;&gt;"",'RefStr'!J17,""),"")</f>
        <v>21</v>
      </c>
      <c r="L14" s="2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c r="IW14" s="237"/>
    </row>
    <row r="15" ht="15" customHeight="1">
      <c r="A15" s="232"/>
      <c r="B15" t="s" s="275">
        <v>21</v>
      </c>
      <c r="C15" s="276"/>
      <c r="D15" s="276"/>
      <c r="E15" s="276"/>
      <c r="F15" s="277"/>
      <c r="G15" s="277"/>
      <c r="H15" s="277"/>
      <c r="I15" s="278"/>
      <c r="J15" s="278"/>
      <c r="K15" s="279"/>
      <c r="L15" t="s" s="280">
        <v>2007</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4"/>
      <c r="DU15" s="174"/>
      <c r="DV15" s="174"/>
      <c r="DW15" s="174"/>
      <c r="DX15" s="174"/>
      <c r="DY15" s="174"/>
      <c r="DZ15" s="174"/>
      <c r="EA15" s="174"/>
      <c r="EB15" s="174"/>
      <c r="EC15" s="174"/>
      <c r="ED15" s="174"/>
      <c r="EE15" s="174"/>
      <c r="EF15" s="174"/>
      <c r="EG15" s="174"/>
      <c r="EH15" s="174"/>
      <c r="EI15" s="174"/>
      <c r="EJ15" s="174"/>
      <c r="EK15" s="174"/>
      <c r="EL15" s="174"/>
      <c r="EM15" s="174"/>
      <c r="EN15" s="174"/>
      <c r="EO15" s="174"/>
      <c r="EP15" s="174"/>
      <c r="EQ15" s="174"/>
      <c r="ER15" s="174"/>
      <c r="ES15" s="174"/>
      <c r="ET15" s="174"/>
      <c r="EU15" s="174"/>
      <c r="EV15" s="174"/>
      <c r="EW15" s="174"/>
      <c r="EX15" s="174"/>
      <c r="EY15" s="174"/>
      <c r="EZ15" s="174"/>
      <c r="FA15" s="174"/>
      <c r="FB15" s="174"/>
      <c r="FC15" s="174"/>
      <c r="FD15" s="174"/>
      <c r="FE15" s="174"/>
      <c r="FF15" s="174"/>
      <c r="FG15" s="174"/>
      <c r="FH15" s="174"/>
      <c r="FI15" s="174"/>
      <c r="FJ15" s="174"/>
      <c r="FK15" s="174"/>
      <c r="FL15" s="174"/>
      <c r="FM15" s="174"/>
      <c r="FN15" s="174"/>
      <c r="FO15" s="174"/>
      <c r="FP15" s="174"/>
      <c r="FQ15" s="174"/>
      <c r="FR15" s="174"/>
      <c r="FS15" s="174"/>
      <c r="FT15" s="174"/>
      <c r="FU15" s="174"/>
      <c r="FV15" s="174"/>
      <c r="FW15" s="174"/>
      <c r="FX15" s="174"/>
      <c r="FY15" s="174"/>
      <c r="FZ15" s="174"/>
      <c r="GA15" s="174"/>
      <c r="GB15" s="174"/>
      <c r="GC15" s="174"/>
      <c r="GD15" s="174"/>
      <c r="GE15" s="174"/>
      <c r="GF15" s="174"/>
      <c r="GG15" s="174"/>
      <c r="GH15" s="174"/>
      <c r="GI15" s="174"/>
      <c r="GJ15" s="174"/>
      <c r="GK15" s="174"/>
      <c r="GL15" s="174"/>
      <c r="GM15" s="174"/>
      <c r="GN15" s="174"/>
      <c r="GO15" s="174"/>
      <c r="GP15" s="174"/>
      <c r="GQ15" s="174"/>
      <c r="GR15" s="174"/>
      <c r="GS15" s="174"/>
      <c r="GT15" s="174"/>
      <c r="GU15" s="174"/>
      <c r="GV15" s="174"/>
      <c r="GW15" s="174"/>
      <c r="GX15" s="174"/>
      <c r="GY15" s="174"/>
      <c r="GZ15" s="174"/>
      <c r="HA15" s="174"/>
      <c r="HB15" s="174"/>
      <c r="HC15" s="174"/>
      <c r="HD15" s="174"/>
      <c r="HE15" s="174"/>
      <c r="HF15" s="174"/>
      <c r="HG15" s="174"/>
      <c r="HH15" s="174"/>
      <c r="HI15" s="174"/>
      <c r="HJ15" s="174"/>
      <c r="HK15" s="174"/>
      <c r="HL15" s="174"/>
      <c r="HM15" s="174"/>
      <c r="HN15" s="174"/>
      <c r="HO15" s="174"/>
      <c r="HP15" s="174"/>
      <c r="HQ15" s="174"/>
      <c r="HR15" s="174"/>
      <c r="HS15" s="174"/>
      <c r="HT15" s="174"/>
      <c r="HU15" s="174"/>
      <c r="HV15" s="174"/>
      <c r="HW15" s="174"/>
      <c r="HX15" s="174"/>
      <c r="HY15" s="174"/>
      <c r="HZ15" s="174"/>
      <c r="IA15" s="174"/>
      <c r="IB15" s="174"/>
      <c r="IC15" s="174"/>
      <c r="ID15" s="174"/>
      <c r="IE15" s="174"/>
      <c r="IF15" s="174"/>
      <c r="IG15" s="174"/>
      <c r="IH15" s="174"/>
      <c r="II15" s="174"/>
      <c r="IJ15" s="174"/>
      <c r="IK15" s="174"/>
      <c r="IL15" s="174"/>
      <c r="IM15" s="174"/>
      <c r="IN15" s="174"/>
      <c r="IO15" s="174"/>
      <c r="IP15" s="174"/>
      <c r="IQ15" s="174"/>
      <c r="IR15" s="174"/>
      <c r="IS15" s="174"/>
      <c r="IT15" s="174"/>
      <c r="IU15" s="174"/>
      <c r="IV15" s="174"/>
      <c r="IW15" s="237"/>
    </row>
    <row r="16" ht="29.7" customHeight="1">
      <c r="A16" s="281"/>
      <c r="B16" t="s" s="282">
        <v>2008</v>
      </c>
      <c r="C16" t="s" s="283">
        <v>2009</v>
      </c>
      <c r="D16" s="284"/>
      <c r="E16" s="284"/>
      <c r="F16" s="284"/>
      <c r="G16" s="285"/>
      <c r="H16" s="285"/>
      <c r="I16" t="s" s="283">
        <v>35</v>
      </c>
      <c r="J16" t="s" s="9">
        <v>2010</v>
      </c>
      <c r="K16" t="s" s="9">
        <v>168</v>
      </c>
      <c r="L16" t="s" s="228">
        <v>2011</v>
      </c>
      <c r="M16" s="286"/>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c r="IW16" s="237"/>
    </row>
    <row r="17" ht="13.65" customHeight="1">
      <c r="A17" s="281"/>
      <c r="B17" s="287">
        <v>1</v>
      </c>
      <c r="C17" s="288">
        <v>2</v>
      </c>
      <c r="D17" s="289"/>
      <c r="E17" s="289"/>
      <c r="F17" s="289"/>
      <c r="G17" s="289"/>
      <c r="H17" s="290"/>
      <c r="I17" s="291">
        <v>3</v>
      </c>
      <c r="J17" s="291">
        <v>4</v>
      </c>
      <c r="K17" s="287">
        <v>5</v>
      </c>
      <c r="L17" s="287">
        <v>6</v>
      </c>
      <c r="M17" s="286"/>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4"/>
      <c r="DU17" s="174"/>
      <c r="DV17" s="174"/>
      <c r="DW17" s="174"/>
      <c r="DX17" s="174"/>
      <c r="DY17" s="174"/>
      <c r="DZ17" s="174"/>
      <c r="EA17" s="174"/>
      <c r="EB17" s="174"/>
      <c r="EC17" s="174"/>
      <c r="ED17" s="174"/>
      <c r="EE17" s="174"/>
      <c r="EF17" s="174"/>
      <c r="EG17" s="174"/>
      <c r="EH17" s="174"/>
      <c r="EI17" s="174"/>
      <c r="EJ17" s="174"/>
      <c r="EK17" s="174"/>
      <c r="EL17" s="174"/>
      <c r="EM17" s="174"/>
      <c r="EN17" s="174"/>
      <c r="EO17" s="174"/>
      <c r="EP17" s="174"/>
      <c r="EQ17" s="174"/>
      <c r="ER17" s="174"/>
      <c r="ES17" s="174"/>
      <c r="ET17" s="174"/>
      <c r="EU17" s="174"/>
      <c r="EV17" s="174"/>
      <c r="EW17" s="174"/>
      <c r="EX17" s="174"/>
      <c r="EY17" s="174"/>
      <c r="EZ17" s="174"/>
      <c r="FA17" s="174"/>
      <c r="FB17" s="174"/>
      <c r="FC17" s="174"/>
      <c r="FD17" s="174"/>
      <c r="FE17" s="174"/>
      <c r="FF17" s="174"/>
      <c r="FG17" s="174"/>
      <c r="FH17" s="174"/>
      <c r="FI17" s="174"/>
      <c r="FJ17" s="174"/>
      <c r="FK17" s="174"/>
      <c r="FL17" s="174"/>
      <c r="FM17" s="174"/>
      <c r="FN17" s="174"/>
      <c r="FO17" s="174"/>
      <c r="FP17" s="174"/>
      <c r="FQ17" s="174"/>
      <c r="FR17" s="174"/>
      <c r="FS17" s="174"/>
      <c r="FT17" s="174"/>
      <c r="FU17" s="174"/>
      <c r="FV17" s="174"/>
      <c r="FW17" s="174"/>
      <c r="FX17" s="174"/>
      <c r="FY17" s="174"/>
      <c r="FZ17" s="174"/>
      <c r="GA17" s="174"/>
      <c r="GB17" s="174"/>
      <c r="GC17" s="174"/>
      <c r="GD17" s="174"/>
      <c r="GE17" s="174"/>
      <c r="GF17" s="174"/>
      <c r="GG17" s="174"/>
      <c r="GH17" s="174"/>
      <c r="GI17" s="174"/>
      <c r="GJ17" s="174"/>
      <c r="GK17" s="174"/>
      <c r="GL17" s="174"/>
      <c r="GM17" s="174"/>
      <c r="GN17" s="174"/>
      <c r="GO17" s="174"/>
      <c r="GP17" s="174"/>
      <c r="GQ17" s="174"/>
      <c r="GR17" s="174"/>
      <c r="GS17" s="174"/>
      <c r="GT17" s="174"/>
      <c r="GU17" s="174"/>
      <c r="GV17" s="174"/>
      <c r="GW17" s="174"/>
      <c r="GX17" s="174"/>
      <c r="GY17" s="174"/>
      <c r="GZ17" s="174"/>
      <c r="HA17" s="174"/>
      <c r="HB17" s="174"/>
      <c r="HC17" s="174"/>
      <c r="HD17" s="174"/>
      <c r="HE17" s="174"/>
      <c r="HF17" s="174"/>
      <c r="HG17" s="174"/>
      <c r="HH17" s="174"/>
      <c r="HI17" s="174"/>
      <c r="HJ17" s="174"/>
      <c r="HK17" s="174"/>
      <c r="HL17" s="174"/>
      <c r="HM17" s="174"/>
      <c r="HN17" s="174"/>
      <c r="HO17" s="174"/>
      <c r="HP17" s="174"/>
      <c r="HQ17" s="174"/>
      <c r="HR17" s="174"/>
      <c r="HS17" s="174"/>
      <c r="HT17" s="174"/>
      <c r="HU17" s="174"/>
      <c r="HV17" s="174"/>
      <c r="HW17" s="174"/>
      <c r="HX17" s="174"/>
      <c r="HY17" s="174"/>
      <c r="HZ17" s="174"/>
      <c r="IA17" s="174"/>
      <c r="IB17" s="174"/>
      <c r="IC17" s="174"/>
      <c r="ID17" s="174"/>
      <c r="IE17" s="174"/>
      <c r="IF17" s="174"/>
      <c r="IG17" s="174"/>
      <c r="IH17" s="174"/>
      <c r="II17" s="174"/>
      <c r="IJ17" s="174"/>
      <c r="IK17" s="174"/>
      <c r="IL17" s="174"/>
      <c r="IM17" s="174"/>
      <c r="IN17" s="174"/>
      <c r="IO17" s="174"/>
      <c r="IP17" s="174"/>
      <c r="IQ17" s="174"/>
      <c r="IR17" s="174"/>
      <c r="IS17" s="174"/>
      <c r="IT17" s="174"/>
      <c r="IU17" s="174"/>
      <c r="IV17" s="174"/>
      <c r="IW17" s="237"/>
    </row>
    <row r="18" ht="13.65" customHeight="1">
      <c r="A18" s="281"/>
      <c r="B18" t="s" s="292">
        <v>2012</v>
      </c>
      <c r="C18" s="293"/>
      <c r="D18" s="293"/>
      <c r="E18" s="293"/>
      <c r="F18" s="293"/>
      <c r="G18" s="293"/>
      <c r="H18" s="293"/>
      <c r="I18" s="293"/>
      <c r="J18" s="293"/>
      <c r="K18" s="293"/>
      <c r="L18" s="294"/>
      <c r="M18" s="286"/>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4"/>
      <c r="DU18" s="174"/>
      <c r="DV18" s="174"/>
      <c r="DW18" s="174"/>
      <c r="DX18" s="174"/>
      <c r="DY18" s="174"/>
      <c r="DZ18" s="174"/>
      <c r="EA18" s="174"/>
      <c r="EB18" s="174"/>
      <c r="EC18" s="174"/>
      <c r="ED18" s="174"/>
      <c r="EE18" s="174"/>
      <c r="EF18" s="174"/>
      <c r="EG18" s="174"/>
      <c r="EH18" s="174"/>
      <c r="EI18" s="174"/>
      <c r="EJ18" s="174"/>
      <c r="EK18" s="174"/>
      <c r="EL18" s="174"/>
      <c r="EM18" s="174"/>
      <c r="EN18" s="174"/>
      <c r="EO18" s="174"/>
      <c r="EP18" s="174"/>
      <c r="EQ18" s="174"/>
      <c r="ER18" s="174"/>
      <c r="ES18" s="174"/>
      <c r="ET18" s="174"/>
      <c r="EU18" s="174"/>
      <c r="EV18" s="174"/>
      <c r="EW18" s="174"/>
      <c r="EX18" s="174"/>
      <c r="EY18" s="174"/>
      <c r="EZ18" s="174"/>
      <c r="FA18" s="174"/>
      <c r="FB18" s="174"/>
      <c r="FC18" s="174"/>
      <c r="FD18" s="174"/>
      <c r="FE18" s="174"/>
      <c r="FF18" s="174"/>
      <c r="FG18" s="174"/>
      <c r="FH18" s="174"/>
      <c r="FI18" s="174"/>
      <c r="FJ18" s="174"/>
      <c r="FK18" s="174"/>
      <c r="FL18" s="174"/>
      <c r="FM18" s="174"/>
      <c r="FN18" s="174"/>
      <c r="FO18" s="174"/>
      <c r="FP18" s="174"/>
      <c r="FQ18" s="174"/>
      <c r="FR18" s="174"/>
      <c r="FS18" s="174"/>
      <c r="FT18" s="174"/>
      <c r="FU18" s="174"/>
      <c r="FV18" s="174"/>
      <c r="FW18" s="174"/>
      <c r="FX18" s="174"/>
      <c r="FY18" s="174"/>
      <c r="FZ18" s="174"/>
      <c r="GA18" s="174"/>
      <c r="GB18" s="174"/>
      <c r="GC18" s="174"/>
      <c r="GD18" s="174"/>
      <c r="GE18" s="174"/>
      <c r="GF18" s="174"/>
      <c r="GG18" s="174"/>
      <c r="GH18" s="174"/>
      <c r="GI18" s="174"/>
      <c r="GJ18" s="174"/>
      <c r="GK18" s="174"/>
      <c r="GL18" s="174"/>
      <c r="GM18" s="174"/>
      <c r="GN18" s="174"/>
      <c r="GO18" s="174"/>
      <c r="GP18" s="174"/>
      <c r="GQ18" s="174"/>
      <c r="GR18" s="174"/>
      <c r="GS18" s="174"/>
      <c r="GT18" s="174"/>
      <c r="GU18" s="174"/>
      <c r="GV18" s="174"/>
      <c r="GW18" s="174"/>
      <c r="GX18" s="174"/>
      <c r="GY18" s="174"/>
      <c r="GZ18" s="174"/>
      <c r="HA18" s="174"/>
      <c r="HB18" s="174"/>
      <c r="HC18" s="174"/>
      <c r="HD18" s="174"/>
      <c r="HE18" s="174"/>
      <c r="HF18" s="174"/>
      <c r="HG18" s="174"/>
      <c r="HH18" s="174"/>
      <c r="HI18" s="174"/>
      <c r="HJ18" s="174"/>
      <c r="HK18" s="174"/>
      <c r="HL18" s="174"/>
      <c r="HM18" s="174"/>
      <c r="HN18" s="174"/>
      <c r="HO18" s="174"/>
      <c r="HP18" s="174"/>
      <c r="HQ18" s="174"/>
      <c r="HR18" s="174"/>
      <c r="HS18" s="174"/>
      <c r="HT18" s="174"/>
      <c r="HU18" s="174"/>
      <c r="HV18" s="174"/>
      <c r="HW18" s="174"/>
      <c r="HX18" s="174"/>
      <c r="HY18" s="174"/>
      <c r="HZ18" s="174"/>
      <c r="IA18" s="174"/>
      <c r="IB18" s="174"/>
      <c r="IC18" s="174"/>
      <c r="ID18" s="174"/>
      <c r="IE18" s="174"/>
      <c r="IF18" s="174"/>
      <c r="IG18" s="174"/>
      <c r="IH18" s="174"/>
      <c r="II18" s="174"/>
      <c r="IJ18" s="174"/>
      <c r="IK18" s="174"/>
      <c r="IL18" s="174"/>
      <c r="IM18" s="174"/>
      <c r="IN18" s="174"/>
      <c r="IO18" s="174"/>
      <c r="IP18" s="174"/>
      <c r="IQ18" s="174"/>
      <c r="IR18" s="174"/>
      <c r="IS18" s="174"/>
      <c r="IT18" s="174"/>
      <c r="IU18" s="174"/>
      <c r="IV18" s="174"/>
      <c r="IW18" s="237"/>
    </row>
    <row r="19" ht="12.75" customHeight="1">
      <c r="A19" s="281"/>
      <c r="B19" s="295">
        <v>3</v>
      </c>
      <c r="C19" t="s" s="296">
        <v>2013</v>
      </c>
      <c r="D19" s="297"/>
      <c r="E19" s="297"/>
      <c r="F19" s="297"/>
      <c r="G19" s="297"/>
      <c r="H19" s="298"/>
      <c r="I19" s="176">
        <v>1</v>
      </c>
      <c r="J19" s="299">
        <f>J20+J23+J26+J29+J42+J58+J67</f>
        <v>111102</v>
      </c>
      <c r="K19" s="299">
        <f>K20+K23+K26+K29+K42+K58+K67</f>
        <v>71230</v>
      </c>
      <c r="L19" s="300">
        <f>IF(J19&gt;0,IF(K19/J19&gt;=100,"&gt;&gt;100",K19/J19*100),"-")</f>
        <v>64.1122572050908</v>
      </c>
      <c r="M19" s="286"/>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4"/>
      <c r="DU19" s="174"/>
      <c r="DV19" s="174"/>
      <c r="DW19" s="174"/>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4"/>
      <c r="FJ19" s="174"/>
      <c r="FK19" s="174"/>
      <c r="FL19" s="174"/>
      <c r="FM19" s="174"/>
      <c r="FN19" s="174"/>
      <c r="FO19" s="174"/>
      <c r="FP19" s="174"/>
      <c r="FQ19" s="174"/>
      <c r="FR19" s="174"/>
      <c r="FS19" s="174"/>
      <c r="FT19" s="174"/>
      <c r="FU19" s="174"/>
      <c r="FV19" s="174"/>
      <c r="FW19" s="174"/>
      <c r="FX19" s="174"/>
      <c r="FY19" s="174"/>
      <c r="FZ19" s="174"/>
      <c r="GA19" s="174"/>
      <c r="GB19" s="174"/>
      <c r="GC19" s="174"/>
      <c r="GD19" s="174"/>
      <c r="GE19" s="174"/>
      <c r="GF19" s="174"/>
      <c r="GG19" s="174"/>
      <c r="GH19" s="174"/>
      <c r="GI19" s="174"/>
      <c r="GJ19" s="174"/>
      <c r="GK19" s="174"/>
      <c r="GL19" s="174"/>
      <c r="GM19" s="174"/>
      <c r="GN19" s="174"/>
      <c r="GO19" s="174"/>
      <c r="GP19" s="174"/>
      <c r="GQ19" s="174"/>
      <c r="GR19" s="174"/>
      <c r="GS19" s="174"/>
      <c r="GT19" s="174"/>
      <c r="GU19" s="174"/>
      <c r="GV19" s="174"/>
      <c r="GW19" s="174"/>
      <c r="GX19" s="174"/>
      <c r="GY19" s="174"/>
      <c r="GZ19" s="174"/>
      <c r="HA19" s="174"/>
      <c r="HB19" s="174"/>
      <c r="HC19" s="174"/>
      <c r="HD19" s="174"/>
      <c r="HE19" s="174"/>
      <c r="HF19" s="174"/>
      <c r="HG19" s="174"/>
      <c r="HH19" s="174"/>
      <c r="HI19" s="174"/>
      <c r="HJ19" s="174"/>
      <c r="HK19" s="174"/>
      <c r="HL19" s="174"/>
      <c r="HM19" s="174"/>
      <c r="HN19" s="174"/>
      <c r="HO19" s="174"/>
      <c r="HP19" s="174"/>
      <c r="HQ19" s="174"/>
      <c r="HR19" s="174"/>
      <c r="HS19" s="174"/>
      <c r="HT19" s="174"/>
      <c r="HU19" s="174"/>
      <c r="HV19" s="174"/>
      <c r="HW19" s="174"/>
      <c r="HX19" s="174"/>
      <c r="HY19" s="174"/>
      <c r="HZ19" s="174"/>
      <c r="IA19" s="174"/>
      <c r="IB19" s="174"/>
      <c r="IC19" s="174"/>
      <c r="ID19" s="174"/>
      <c r="IE19" s="174"/>
      <c r="IF19" s="174"/>
      <c r="IG19" s="174"/>
      <c r="IH19" s="174"/>
      <c r="II19" s="174"/>
      <c r="IJ19" s="174"/>
      <c r="IK19" s="174"/>
      <c r="IL19" s="174"/>
      <c r="IM19" s="174"/>
      <c r="IN19" s="174"/>
      <c r="IO19" s="174"/>
      <c r="IP19" s="174"/>
      <c r="IQ19" s="174"/>
      <c r="IR19" s="174"/>
      <c r="IS19" s="174"/>
      <c r="IT19" s="174"/>
      <c r="IU19" s="174"/>
      <c r="IV19" s="174"/>
      <c r="IW19" s="237"/>
    </row>
    <row r="20" ht="13.65" customHeight="1">
      <c r="A20" s="281"/>
      <c r="B20" s="301">
        <v>31</v>
      </c>
      <c r="C20" t="s" s="192">
        <v>2014</v>
      </c>
      <c r="D20" s="302"/>
      <c r="E20" s="302"/>
      <c r="F20" s="302"/>
      <c r="G20" s="302"/>
      <c r="H20" s="302"/>
      <c r="I20" s="184">
        <v>2</v>
      </c>
      <c r="J20" s="303">
        <f>J21+J22</f>
        <v>0</v>
      </c>
      <c r="K20" s="303">
        <f>K21+K22</f>
        <v>0</v>
      </c>
      <c r="L20" t="s" s="304">
        <f>IF(J20&gt;0,IF(K20/J20&gt;=100,"&gt;&gt;100",K20/J20*100),"-")</f>
        <v>2015</v>
      </c>
      <c r="M20" s="286"/>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c r="IU20" s="174"/>
      <c r="IV20" s="174"/>
      <c r="IW20" s="237"/>
    </row>
    <row r="21" ht="13.65" customHeight="1">
      <c r="A21" s="281"/>
      <c r="B21" s="301">
        <v>3111</v>
      </c>
      <c r="C21" t="s" s="192">
        <v>2016</v>
      </c>
      <c r="D21" s="302"/>
      <c r="E21" s="302"/>
      <c r="F21" s="302"/>
      <c r="G21" s="302"/>
      <c r="H21" s="302"/>
      <c r="I21" s="184">
        <v>3</v>
      </c>
      <c r="J21" s="305">
        <v>0</v>
      </c>
      <c r="K21" s="305">
        <v>0</v>
      </c>
      <c r="L21" t="s" s="304">
        <f>IF(J21&gt;0,IF(K21/J21&gt;=100,"&gt;&gt;100",K21/J21*100),"-")</f>
        <v>2015</v>
      </c>
      <c r="M21" s="286"/>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c r="DA21" s="174"/>
      <c r="DB21" s="174"/>
      <c r="DC21" s="174"/>
      <c r="DD21" s="174"/>
      <c r="DE21" s="174"/>
      <c r="DF21" s="174"/>
      <c r="DG21" s="174"/>
      <c r="DH21" s="174"/>
      <c r="DI21" s="174"/>
      <c r="DJ21" s="174"/>
      <c r="DK21" s="174"/>
      <c r="DL21" s="174"/>
      <c r="DM21" s="174"/>
      <c r="DN21" s="174"/>
      <c r="DO21" s="174"/>
      <c r="DP21" s="174"/>
      <c r="DQ21" s="174"/>
      <c r="DR21" s="174"/>
      <c r="DS21" s="174"/>
      <c r="DT21" s="174"/>
      <c r="DU21" s="174"/>
      <c r="DV21" s="174"/>
      <c r="DW21" s="174"/>
      <c r="DX21" s="174"/>
      <c r="DY21" s="174"/>
      <c r="DZ21" s="174"/>
      <c r="EA21" s="174"/>
      <c r="EB21" s="174"/>
      <c r="EC21" s="174"/>
      <c r="ED21" s="174"/>
      <c r="EE21" s="174"/>
      <c r="EF21" s="174"/>
      <c r="EG21" s="174"/>
      <c r="EH21" s="174"/>
      <c r="EI21" s="174"/>
      <c r="EJ21" s="174"/>
      <c r="EK21" s="174"/>
      <c r="EL21" s="174"/>
      <c r="EM21" s="174"/>
      <c r="EN21" s="174"/>
      <c r="EO21" s="174"/>
      <c r="EP21" s="174"/>
      <c r="EQ21" s="174"/>
      <c r="ER21" s="174"/>
      <c r="ES21" s="174"/>
      <c r="ET21" s="174"/>
      <c r="EU21" s="174"/>
      <c r="EV21" s="174"/>
      <c r="EW21" s="174"/>
      <c r="EX21" s="174"/>
      <c r="EY21" s="174"/>
      <c r="EZ21" s="174"/>
      <c r="FA21" s="174"/>
      <c r="FB21" s="174"/>
      <c r="FC21" s="174"/>
      <c r="FD21" s="174"/>
      <c r="FE21" s="174"/>
      <c r="FF21" s="174"/>
      <c r="FG21" s="174"/>
      <c r="FH21" s="174"/>
      <c r="FI21" s="174"/>
      <c r="FJ21" s="174"/>
      <c r="FK21" s="174"/>
      <c r="FL21" s="174"/>
      <c r="FM21" s="174"/>
      <c r="FN21" s="174"/>
      <c r="FO21" s="174"/>
      <c r="FP21" s="174"/>
      <c r="FQ21" s="174"/>
      <c r="FR21" s="174"/>
      <c r="FS21" s="174"/>
      <c r="FT21" s="174"/>
      <c r="FU21" s="174"/>
      <c r="FV21" s="174"/>
      <c r="FW21" s="174"/>
      <c r="FX21" s="174"/>
      <c r="FY21" s="174"/>
      <c r="FZ21" s="174"/>
      <c r="GA21" s="174"/>
      <c r="GB21" s="174"/>
      <c r="GC21" s="174"/>
      <c r="GD21" s="174"/>
      <c r="GE21" s="174"/>
      <c r="GF21" s="174"/>
      <c r="GG21" s="174"/>
      <c r="GH21" s="174"/>
      <c r="GI21" s="174"/>
      <c r="GJ21" s="174"/>
      <c r="GK21" s="174"/>
      <c r="GL21" s="174"/>
      <c r="GM21" s="174"/>
      <c r="GN21" s="174"/>
      <c r="GO21" s="174"/>
      <c r="GP21" s="174"/>
      <c r="GQ21" s="174"/>
      <c r="GR21" s="174"/>
      <c r="GS21" s="174"/>
      <c r="GT21" s="174"/>
      <c r="GU21" s="174"/>
      <c r="GV21" s="174"/>
      <c r="GW21" s="174"/>
      <c r="GX21" s="174"/>
      <c r="GY21" s="174"/>
      <c r="GZ21" s="174"/>
      <c r="HA21" s="174"/>
      <c r="HB21" s="174"/>
      <c r="HC21" s="174"/>
      <c r="HD21" s="174"/>
      <c r="HE21" s="174"/>
      <c r="HF21" s="174"/>
      <c r="HG21" s="174"/>
      <c r="HH21" s="174"/>
      <c r="HI21" s="174"/>
      <c r="HJ21" s="174"/>
      <c r="HK21" s="174"/>
      <c r="HL21" s="174"/>
      <c r="HM21" s="174"/>
      <c r="HN21" s="174"/>
      <c r="HO21" s="174"/>
      <c r="HP21" s="174"/>
      <c r="HQ21" s="174"/>
      <c r="HR21" s="174"/>
      <c r="HS21" s="174"/>
      <c r="HT21" s="174"/>
      <c r="HU21" s="174"/>
      <c r="HV21" s="174"/>
      <c r="HW21" s="174"/>
      <c r="HX21" s="174"/>
      <c r="HY21" s="174"/>
      <c r="HZ21" s="174"/>
      <c r="IA21" s="174"/>
      <c r="IB21" s="174"/>
      <c r="IC21" s="174"/>
      <c r="ID21" s="174"/>
      <c r="IE21" s="174"/>
      <c r="IF21" s="174"/>
      <c r="IG21" s="174"/>
      <c r="IH21" s="174"/>
      <c r="II21" s="174"/>
      <c r="IJ21" s="174"/>
      <c r="IK21" s="174"/>
      <c r="IL21" s="174"/>
      <c r="IM21" s="174"/>
      <c r="IN21" s="174"/>
      <c r="IO21" s="174"/>
      <c r="IP21" s="174"/>
      <c r="IQ21" s="174"/>
      <c r="IR21" s="174"/>
      <c r="IS21" s="174"/>
      <c r="IT21" s="174"/>
      <c r="IU21" s="174"/>
      <c r="IV21" s="174"/>
      <c r="IW21" s="237"/>
    </row>
    <row r="22" ht="13.65" customHeight="1">
      <c r="A22" s="281"/>
      <c r="B22" s="301">
        <v>3112</v>
      </c>
      <c r="C22" t="s" s="192">
        <v>2017</v>
      </c>
      <c r="D22" s="302"/>
      <c r="E22" s="302"/>
      <c r="F22" s="302"/>
      <c r="G22" s="302"/>
      <c r="H22" s="302"/>
      <c r="I22" s="184">
        <v>4</v>
      </c>
      <c r="J22" s="305">
        <v>0</v>
      </c>
      <c r="K22" s="305">
        <v>0</v>
      </c>
      <c r="L22" t="s" s="304">
        <f>IF(J22&gt;0,IF(K22/J22&gt;=100,"&gt;&gt;100",K22/J22*100),"-")</f>
        <v>2015</v>
      </c>
      <c r="M22" s="286"/>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c r="IR22" s="174"/>
      <c r="IS22" s="174"/>
      <c r="IT22" s="174"/>
      <c r="IU22" s="174"/>
      <c r="IV22" s="174"/>
      <c r="IW22" s="237"/>
    </row>
    <row r="23" ht="13.65" customHeight="1">
      <c r="A23" s="281"/>
      <c r="B23" s="301">
        <v>32</v>
      </c>
      <c r="C23" t="s" s="192">
        <v>2018</v>
      </c>
      <c r="D23" s="302"/>
      <c r="E23" s="302"/>
      <c r="F23" s="302"/>
      <c r="G23" s="302"/>
      <c r="H23" s="302"/>
      <c r="I23" s="184">
        <v>5</v>
      </c>
      <c r="J23" s="303">
        <f>J24+J25</f>
        <v>0</v>
      </c>
      <c r="K23" s="303">
        <f>K24+K25</f>
        <v>0</v>
      </c>
      <c r="L23" t="s" s="304">
        <f>IF(J23&gt;0,IF(K23/J23&gt;=100,"&gt;&gt;100",K23/J23*100),"-")</f>
        <v>2015</v>
      </c>
      <c r="M23" s="286"/>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c r="DA23" s="174"/>
      <c r="DB23" s="174"/>
      <c r="DC23" s="174"/>
      <c r="DD23" s="174"/>
      <c r="DE23" s="174"/>
      <c r="DF23" s="174"/>
      <c r="DG23" s="174"/>
      <c r="DH23" s="174"/>
      <c r="DI23" s="174"/>
      <c r="DJ23" s="174"/>
      <c r="DK23" s="174"/>
      <c r="DL23" s="174"/>
      <c r="DM23" s="174"/>
      <c r="DN23" s="174"/>
      <c r="DO23" s="174"/>
      <c r="DP23" s="174"/>
      <c r="DQ23" s="174"/>
      <c r="DR23" s="174"/>
      <c r="DS23" s="174"/>
      <c r="DT23" s="174"/>
      <c r="DU23" s="174"/>
      <c r="DV23" s="174"/>
      <c r="DW23" s="174"/>
      <c r="DX23" s="174"/>
      <c r="DY23" s="174"/>
      <c r="DZ23" s="174"/>
      <c r="EA23" s="174"/>
      <c r="EB23" s="174"/>
      <c r="EC23" s="174"/>
      <c r="ED23" s="174"/>
      <c r="EE23" s="174"/>
      <c r="EF23" s="174"/>
      <c r="EG23" s="174"/>
      <c r="EH23" s="174"/>
      <c r="EI23" s="174"/>
      <c r="EJ23" s="174"/>
      <c r="EK23" s="174"/>
      <c r="EL23" s="174"/>
      <c r="EM23" s="174"/>
      <c r="EN23" s="174"/>
      <c r="EO23" s="174"/>
      <c r="EP23" s="174"/>
      <c r="EQ23" s="174"/>
      <c r="ER23" s="174"/>
      <c r="ES23" s="174"/>
      <c r="ET23" s="174"/>
      <c r="EU23" s="174"/>
      <c r="EV23" s="174"/>
      <c r="EW23" s="174"/>
      <c r="EX23" s="174"/>
      <c r="EY23" s="174"/>
      <c r="EZ23" s="174"/>
      <c r="FA23" s="174"/>
      <c r="FB23" s="174"/>
      <c r="FC23" s="174"/>
      <c r="FD23" s="174"/>
      <c r="FE23" s="174"/>
      <c r="FF23" s="174"/>
      <c r="FG23" s="174"/>
      <c r="FH23" s="174"/>
      <c r="FI23" s="174"/>
      <c r="FJ23" s="174"/>
      <c r="FK23" s="174"/>
      <c r="FL23" s="174"/>
      <c r="FM23" s="174"/>
      <c r="FN23" s="174"/>
      <c r="FO23" s="174"/>
      <c r="FP23" s="174"/>
      <c r="FQ23" s="174"/>
      <c r="FR23" s="174"/>
      <c r="FS23" s="174"/>
      <c r="FT23" s="174"/>
      <c r="FU23" s="174"/>
      <c r="FV23" s="174"/>
      <c r="FW23" s="174"/>
      <c r="FX23" s="174"/>
      <c r="FY23" s="174"/>
      <c r="FZ23" s="174"/>
      <c r="GA23" s="174"/>
      <c r="GB23" s="174"/>
      <c r="GC23" s="174"/>
      <c r="GD23" s="174"/>
      <c r="GE23" s="174"/>
      <c r="GF23" s="174"/>
      <c r="GG23" s="174"/>
      <c r="GH23" s="174"/>
      <c r="GI23" s="174"/>
      <c r="GJ23" s="174"/>
      <c r="GK23" s="174"/>
      <c r="GL23" s="174"/>
      <c r="GM23" s="174"/>
      <c r="GN23" s="174"/>
      <c r="GO23" s="174"/>
      <c r="GP23" s="174"/>
      <c r="GQ23" s="174"/>
      <c r="GR23" s="174"/>
      <c r="GS23" s="174"/>
      <c r="GT23" s="174"/>
      <c r="GU23" s="174"/>
      <c r="GV23" s="174"/>
      <c r="GW23" s="174"/>
      <c r="GX23" s="174"/>
      <c r="GY23" s="174"/>
      <c r="GZ23" s="174"/>
      <c r="HA23" s="174"/>
      <c r="HB23" s="174"/>
      <c r="HC23" s="174"/>
      <c r="HD23" s="174"/>
      <c r="HE23" s="174"/>
      <c r="HF23" s="174"/>
      <c r="HG23" s="174"/>
      <c r="HH23" s="174"/>
      <c r="HI23" s="174"/>
      <c r="HJ23" s="174"/>
      <c r="HK23" s="174"/>
      <c r="HL23" s="174"/>
      <c r="HM23" s="174"/>
      <c r="HN23" s="174"/>
      <c r="HO23" s="174"/>
      <c r="HP23" s="174"/>
      <c r="HQ23" s="174"/>
      <c r="HR23" s="174"/>
      <c r="HS23" s="174"/>
      <c r="HT23" s="174"/>
      <c r="HU23" s="174"/>
      <c r="HV23" s="174"/>
      <c r="HW23" s="174"/>
      <c r="HX23" s="174"/>
      <c r="HY23" s="174"/>
      <c r="HZ23" s="174"/>
      <c r="IA23" s="174"/>
      <c r="IB23" s="174"/>
      <c r="IC23" s="174"/>
      <c r="ID23" s="174"/>
      <c r="IE23" s="174"/>
      <c r="IF23" s="174"/>
      <c r="IG23" s="174"/>
      <c r="IH23" s="174"/>
      <c r="II23" s="174"/>
      <c r="IJ23" s="174"/>
      <c r="IK23" s="174"/>
      <c r="IL23" s="174"/>
      <c r="IM23" s="174"/>
      <c r="IN23" s="174"/>
      <c r="IO23" s="174"/>
      <c r="IP23" s="174"/>
      <c r="IQ23" s="174"/>
      <c r="IR23" s="174"/>
      <c r="IS23" s="174"/>
      <c r="IT23" s="174"/>
      <c r="IU23" s="174"/>
      <c r="IV23" s="174"/>
      <c r="IW23" s="237"/>
    </row>
    <row r="24" ht="13.65" customHeight="1">
      <c r="A24" s="281"/>
      <c r="B24" s="301">
        <v>3211</v>
      </c>
      <c r="C24" t="s" s="192">
        <v>2019</v>
      </c>
      <c r="D24" s="302"/>
      <c r="E24" s="302"/>
      <c r="F24" s="302"/>
      <c r="G24" s="302"/>
      <c r="H24" s="302"/>
      <c r="I24" s="184">
        <v>6</v>
      </c>
      <c r="J24" s="305">
        <v>0</v>
      </c>
      <c r="K24" s="305">
        <v>0</v>
      </c>
      <c r="L24" t="s" s="304">
        <f>IF(J24&gt;0,IF(K24/J24&gt;=100,"&gt;&gt;100",K24/J24*100),"-")</f>
        <v>2015</v>
      </c>
      <c r="M24" s="286"/>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c r="IU24" s="174"/>
      <c r="IV24" s="174"/>
      <c r="IW24" s="237"/>
    </row>
    <row r="25" ht="13.65" customHeight="1">
      <c r="A25" s="281"/>
      <c r="B25" s="301">
        <v>3212</v>
      </c>
      <c r="C25" t="s" s="192">
        <v>2020</v>
      </c>
      <c r="D25" s="302"/>
      <c r="E25" s="302"/>
      <c r="F25" s="302"/>
      <c r="G25" s="302"/>
      <c r="H25" s="302"/>
      <c r="I25" s="184">
        <v>7</v>
      </c>
      <c r="J25" s="305">
        <v>0</v>
      </c>
      <c r="K25" s="305">
        <v>0</v>
      </c>
      <c r="L25" t="s" s="304">
        <f>IF(J25&gt;0,IF(K25/J25&gt;=100,"&gt;&gt;100",K25/J25*100),"-")</f>
        <v>2015</v>
      </c>
      <c r="M25" s="286"/>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c r="CT25" s="174"/>
      <c r="CU25" s="174"/>
      <c r="CV25" s="174"/>
      <c r="CW25" s="174"/>
      <c r="CX25" s="174"/>
      <c r="CY25" s="174"/>
      <c r="CZ25" s="174"/>
      <c r="DA25" s="174"/>
      <c r="DB25" s="174"/>
      <c r="DC25" s="174"/>
      <c r="DD25" s="174"/>
      <c r="DE25" s="174"/>
      <c r="DF25" s="174"/>
      <c r="DG25" s="174"/>
      <c r="DH25" s="174"/>
      <c r="DI25" s="174"/>
      <c r="DJ25" s="174"/>
      <c r="DK25" s="174"/>
      <c r="DL25" s="174"/>
      <c r="DM25" s="174"/>
      <c r="DN25" s="174"/>
      <c r="DO25" s="174"/>
      <c r="DP25" s="174"/>
      <c r="DQ25" s="174"/>
      <c r="DR25" s="174"/>
      <c r="DS25" s="174"/>
      <c r="DT25" s="174"/>
      <c r="DU25" s="174"/>
      <c r="DV25" s="174"/>
      <c r="DW25" s="174"/>
      <c r="DX25" s="174"/>
      <c r="DY25" s="174"/>
      <c r="DZ25" s="174"/>
      <c r="EA25" s="174"/>
      <c r="EB25" s="174"/>
      <c r="EC25" s="174"/>
      <c r="ED25" s="174"/>
      <c r="EE25" s="174"/>
      <c r="EF25" s="174"/>
      <c r="EG25" s="174"/>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c r="FL25" s="174"/>
      <c r="FM25" s="174"/>
      <c r="FN25" s="174"/>
      <c r="FO25" s="174"/>
      <c r="FP25" s="174"/>
      <c r="FQ25" s="174"/>
      <c r="FR25" s="174"/>
      <c r="FS25" s="174"/>
      <c r="FT25" s="174"/>
      <c r="FU25" s="174"/>
      <c r="FV25" s="174"/>
      <c r="FW25" s="174"/>
      <c r="FX25" s="174"/>
      <c r="FY25" s="174"/>
      <c r="FZ25" s="174"/>
      <c r="GA25" s="174"/>
      <c r="GB25" s="174"/>
      <c r="GC25" s="174"/>
      <c r="GD25" s="174"/>
      <c r="GE25" s="174"/>
      <c r="GF25" s="174"/>
      <c r="GG25" s="174"/>
      <c r="GH25" s="174"/>
      <c r="GI25" s="174"/>
      <c r="GJ25" s="174"/>
      <c r="GK25" s="174"/>
      <c r="GL25" s="174"/>
      <c r="GM25" s="174"/>
      <c r="GN25" s="174"/>
      <c r="GO25" s="174"/>
      <c r="GP25" s="174"/>
      <c r="GQ25" s="174"/>
      <c r="GR25" s="174"/>
      <c r="GS25" s="174"/>
      <c r="GT25" s="174"/>
      <c r="GU25" s="174"/>
      <c r="GV25" s="174"/>
      <c r="GW25" s="174"/>
      <c r="GX25" s="174"/>
      <c r="GY25" s="174"/>
      <c r="GZ25" s="174"/>
      <c r="HA25" s="174"/>
      <c r="HB25" s="174"/>
      <c r="HC25" s="174"/>
      <c r="HD25" s="174"/>
      <c r="HE25" s="174"/>
      <c r="HF25" s="174"/>
      <c r="HG25" s="174"/>
      <c r="HH25" s="174"/>
      <c r="HI25" s="174"/>
      <c r="HJ25" s="174"/>
      <c r="HK25" s="174"/>
      <c r="HL25" s="174"/>
      <c r="HM25" s="174"/>
      <c r="HN25" s="174"/>
      <c r="HO25" s="174"/>
      <c r="HP25" s="174"/>
      <c r="HQ25" s="174"/>
      <c r="HR25" s="174"/>
      <c r="HS25" s="174"/>
      <c r="HT25" s="174"/>
      <c r="HU25" s="174"/>
      <c r="HV25" s="174"/>
      <c r="HW25" s="174"/>
      <c r="HX25" s="174"/>
      <c r="HY25" s="174"/>
      <c r="HZ25" s="174"/>
      <c r="IA25" s="174"/>
      <c r="IB25" s="174"/>
      <c r="IC25" s="174"/>
      <c r="ID25" s="174"/>
      <c r="IE25" s="174"/>
      <c r="IF25" s="174"/>
      <c r="IG25" s="174"/>
      <c r="IH25" s="174"/>
      <c r="II25" s="174"/>
      <c r="IJ25" s="174"/>
      <c r="IK25" s="174"/>
      <c r="IL25" s="174"/>
      <c r="IM25" s="174"/>
      <c r="IN25" s="174"/>
      <c r="IO25" s="174"/>
      <c r="IP25" s="174"/>
      <c r="IQ25" s="174"/>
      <c r="IR25" s="174"/>
      <c r="IS25" s="174"/>
      <c r="IT25" s="174"/>
      <c r="IU25" s="174"/>
      <c r="IV25" s="174"/>
      <c r="IW25" s="237"/>
    </row>
    <row r="26" ht="13.65" customHeight="1">
      <c r="A26" s="281"/>
      <c r="B26" s="301">
        <v>33</v>
      </c>
      <c r="C26" t="s" s="192">
        <v>2021</v>
      </c>
      <c r="D26" s="302"/>
      <c r="E26" s="302"/>
      <c r="F26" s="302"/>
      <c r="G26" s="302"/>
      <c r="H26" s="302"/>
      <c r="I26" s="184">
        <v>8</v>
      </c>
      <c r="J26" s="303">
        <f>J27+J28</f>
        <v>0</v>
      </c>
      <c r="K26" s="303">
        <f>K27+K28</f>
        <v>0</v>
      </c>
      <c r="L26" t="s" s="304">
        <f>IF(J26&gt;0,IF(K26/J26&gt;=100,"&gt;&gt;100",K26/J26*100),"-")</f>
        <v>2015</v>
      </c>
      <c r="M26" s="286"/>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c r="IR26" s="174"/>
      <c r="IS26" s="174"/>
      <c r="IT26" s="174"/>
      <c r="IU26" s="174"/>
      <c r="IV26" s="174"/>
      <c r="IW26" s="237"/>
    </row>
    <row r="27" ht="13.65" customHeight="1">
      <c r="A27" s="281"/>
      <c r="B27" s="301">
        <v>3311</v>
      </c>
      <c r="C27" t="s" s="192">
        <v>2022</v>
      </c>
      <c r="D27" s="302"/>
      <c r="E27" s="302"/>
      <c r="F27" s="302"/>
      <c r="G27" s="302"/>
      <c r="H27" s="302"/>
      <c r="I27" s="184">
        <v>9</v>
      </c>
      <c r="J27" s="305">
        <v>0</v>
      </c>
      <c r="K27" s="305">
        <v>0</v>
      </c>
      <c r="L27" t="s" s="304">
        <f>IF(J27&gt;0,IF(K27/J27&gt;=100,"&gt;&gt;100",K27/J27*100),"-")</f>
        <v>2015</v>
      </c>
      <c r="M27" s="286"/>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c r="DO27" s="174"/>
      <c r="DP27" s="174"/>
      <c r="DQ27" s="174"/>
      <c r="DR27" s="174"/>
      <c r="DS27" s="174"/>
      <c r="DT27" s="174"/>
      <c r="DU27" s="174"/>
      <c r="DV27" s="174"/>
      <c r="DW27" s="174"/>
      <c r="DX27" s="174"/>
      <c r="DY27" s="174"/>
      <c r="DZ27" s="174"/>
      <c r="EA27" s="174"/>
      <c r="EB27" s="174"/>
      <c r="EC27" s="174"/>
      <c r="ED27" s="174"/>
      <c r="EE27" s="174"/>
      <c r="EF27" s="174"/>
      <c r="EG27" s="174"/>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c r="FL27" s="174"/>
      <c r="FM27" s="174"/>
      <c r="FN27" s="174"/>
      <c r="FO27" s="174"/>
      <c r="FP27" s="174"/>
      <c r="FQ27" s="174"/>
      <c r="FR27" s="174"/>
      <c r="FS27" s="174"/>
      <c r="FT27" s="174"/>
      <c r="FU27" s="174"/>
      <c r="FV27" s="174"/>
      <c r="FW27" s="174"/>
      <c r="FX27" s="174"/>
      <c r="FY27" s="174"/>
      <c r="FZ27" s="174"/>
      <c r="GA27" s="174"/>
      <c r="GB27" s="174"/>
      <c r="GC27" s="174"/>
      <c r="GD27" s="174"/>
      <c r="GE27" s="174"/>
      <c r="GF27" s="174"/>
      <c r="GG27" s="174"/>
      <c r="GH27" s="174"/>
      <c r="GI27" s="174"/>
      <c r="GJ27" s="174"/>
      <c r="GK27" s="174"/>
      <c r="GL27" s="174"/>
      <c r="GM27" s="174"/>
      <c r="GN27" s="174"/>
      <c r="GO27" s="174"/>
      <c r="GP27" s="174"/>
      <c r="GQ27" s="174"/>
      <c r="GR27" s="174"/>
      <c r="GS27" s="174"/>
      <c r="GT27" s="174"/>
      <c r="GU27" s="174"/>
      <c r="GV27" s="174"/>
      <c r="GW27" s="174"/>
      <c r="GX27" s="174"/>
      <c r="GY27" s="174"/>
      <c r="GZ27" s="174"/>
      <c r="HA27" s="174"/>
      <c r="HB27" s="174"/>
      <c r="HC27" s="174"/>
      <c r="HD27" s="174"/>
      <c r="HE27" s="174"/>
      <c r="HF27" s="174"/>
      <c r="HG27" s="174"/>
      <c r="HH27" s="174"/>
      <c r="HI27" s="174"/>
      <c r="HJ27" s="174"/>
      <c r="HK27" s="174"/>
      <c r="HL27" s="174"/>
      <c r="HM27" s="174"/>
      <c r="HN27" s="174"/>
      <c r="HO27" s="174"/>
      <c r="HP27" s="174"/>
      <c r="HQ27" s="174"/>
      <c r="HR27" s="174"/>
      <c r="HS27" s="174"/>
      <c r="HT27" s="174"/>
      <c r="HU27" s="174"/>
      <c r="HV27" s="174"/>
      <c r="HW27" s="174"/>
      <c r="HX27" s="174"/>
      <c r="HY27" s="174"/>
      <c r="HZ27" s="174"/>
      <c r="IA27" s="174"/>
      <c r="IB27" s="174"/>
      <c r="IC27" s="174"/>
      <c r="ID27" s="174"/>
      <c r="IE27" s="174"/>
      <c r="IF27" s="174"/>
      <c r="IG27" s="174"/>
      <c r="IH27" s="174"/>
      <c r="II27" s="174"/>
      <c r="IJ27" s="174"/>
      <c r="IK27" s="174"/>
      <c r="IL27" s="174"/>
      <c r="IM27" s="174"/>
      <c r="IN27" s="174"/>
      <c r="IO27" s="174"/>
      <c r="IP27" s="174"/>
      <c r="IQ27" s="174"/>
      <c r="IR27" s="174"/>
      <c r="IS27" s="174"/>
      <c r="IT27" s="174"/>
      <c r="IU27" s="174"/>
      <c r="IV27" s="174"/>
      <c r="IW27" s="237"/>
    </row>
    <row r="28" ht="13.65" customHeight="1">
      <c r="A28" s="281"/>
      <c r="B28" s="301">
        <v>3312</v>
      </c>
      <c r="C28" t="s" s="192">
        <v>2023</v>
      </c>
      <c r="D28" s="302"/>
      <c r="E28" s="302"/>
      <c r="F28" s="302"/>
      <c r="G28" s="302"/>
      <c r="H28" s="302"/>
      <c r="I28" s="184">
        <v>10</v>
      </c>
      <c r="J28" s="305">
        <v>0</v>
      </c>
      <c r="K28" s="305">
        <v>0</v>
      </c>
      <c r="L28" t="s" s="304">
        <f>IF(J28&gt;0,IF(K28/J28&gt;=100,"&gt;&gt;100",K28/J28*100),"-")</f>
        <v>2015</v>
      </c>
      <c r="M28" s="286"/>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c r="IW28" s="237"/>
    </row>
    <row r="29" ht="13.65" customHeight="1">
      <c r="A29" s="281"/>
      <c r="B29" s="301">
        <v>34</v>
      </c>
      <c r="C29" t="s" s="192">
        <v>2024</v>
      </c>
      <c r="D29" s="302"/>
      <c r="E29" s="302"/>
      <c r="F29" s="302"/>
      <c r="G29" s="302"/>
      <c r="H29" s="302"/>
      <c r="I29" s="184">
        <v>11</v>
      </c>
      <c r="J29" s="303">
        <f>J30+J39</f>
        <v>1152</v>
      </c>
      <c r="K29" s="303">
        <f>K30+K39</f>
        <v>1</v>
      </c>
      <c r="L29" s="306">
        <f>IF(J29&gt;0,IF(K29/J29&gt;=100,"&gt;&gt;100",K29/J29*100),"-")</f>
        <v>0.08680555555555559</v>
      </c>
      <c r="M29" s="286"/>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c r="IR29" s="174"/>
      <c r="IS29" s="174"/>
      <c r="IT29" s="174"/>
      <c r="IU29" s="174"/>
      <c r="IV29" s="174"/>
      <c r="IW29" s="237"/>
    </row>
    <row r="30" ht="13.65" customHeight="1">
      <c r="A30" s="281"/>
      <c r="B30" s="301">
        <v>341</v>
      </c>
      <c r="C30" t="s" s="192">
        <v>2025</v>
      </c>
      <c r="D30" s="302"/>
      <c r="E30" s="302"/>
      <c r="F30" s="302"/>
      <c r="G30" s="302"/>
      <c r="H30" s="302"/>
      <c r="I30" s="184">
        <v>12</v>
      </c>
      <c r="J30" s="303">
        <f>SUM(J31:J38)</f>
        <v>1152</v>
      </c>
      <c r="K30" s="303">
        <f>SUM(K31:K38)</f>
        <v>1</v>
      </c>
      <c r="L30" s="306">
        <f>IF(J30&gt;0,IF(K30/J30&gt;=100,"&gt;&gt;100",K30/J30*100),"-")</f>
        <v>0.08680555555555559</v>
      </c>
      <c r="M30" s="286"/>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c r="IO30" s="174"/>
      <c r="IP30" s="174"/>
      <c r="IQ30" s="174"/>
      <c r="IR30" s="174"/>
      <c r="IS30" s="174"/>
      <c r="IT30" s="174"/>
      <c r="IU30" s="174"/>
      <c r="IV30" s="174"/>
      <c r="IW30" s="237"/>
    </row>
    <row r="31" ht="13.65" customHeight="1">
      <c r="A31" s="281"/>
      <c r="B31" s="301">
        <v>3411</v>
      </c>
      <c r="C31" t="s" s="192">
        <v>2026</v>
      </c>
      <c r="D31" s="302"/>
      <c r="E31" s="302"/>
      <c r="F31" s="302"/>
      <c r="G31" s="302"/>
      <c r="H31" s="302"/>
      <c r="I31" s="184">
        <v>13</v>
      </c>
      <c r="J31" s="305">
        <v>0</v>
      </c>
      <c r="K31" s="305">
        <v>0</v>
      </c>
      <c r="L31" t="s" s="304">
        <f>IF(J31&gt;0,IF(K31/J31&gt;=100,"&gt;&gt;100",K31/J31*100),"-")</f>
        <v>2015</v>
      </c>
      <c r="M31" s="286"/>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c r="IR31" s="174"/>
      <c r="IS31" s="174"/>
      <c r="IT31" s="174"/>
      <c r="IU31" s="174"/>
      <c r="IV31" s="174"/>
      <c r="IW31" s="237"/>
    </row>
    <row r="32" ht="13.65" customHeight="1">
      <c r="A32" s="281"/>
      <c r="B32" s="301">
        <v>3412</v>
      </c>
      <c r="C32" t="s" s="192">
        <v>2027</v>
      </c>
      <c r="D32" s="302"/>
      <c r="E32" s="302"/>
      <c r="F32" s="302"/>
      <c r="G32" s="302"/>
      <c r="H32" s="302"/>
      <c r="I32" s="184">
        <v>14</v>
      </c>
      <c r="J32" s="305">
        <v>0</v>
      </c>
      <c r="K32" s="305">
        <v>0</v>
      </c>
      <c r="L32" t="s" s="304">
        <f>IF(J32&gt;0,IF(K32/J32&gt;=100,"&gt;&gt;100",K32/J32*100),"-")</f>
        <v>2015</v>
      </c>
      <c r="M32" s="286"/>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c r="IR32" s="174"/>
      <c r="IS32" s="174"/>
      <c r="IT32" s="174"/>
      <c r="IU32" s="174"/>
      <c r="IV32" s="174"/>
      <c r="IW32" s="237"/>
    </row>
    <row r="33" ht="13.65" customHeight="1">
      <c r="A33" s="281"/>
      <c r="B33" s="301">
        <v>3413</v>
      </c>
      <c r="C33" t="s" s="192">
        <v>2028</v>
      </c>
      <c r="D33" s="302"/>
      <c r="E33" s="302"/>
      <c r="F33" s="302"/>
      <c r="G33" s="302"/>
      <c r="H33" s="302"/>
      <c r="I33" s="184">
        <v>15</v>
      </c>
      <c r="J33" s="305">
        <v>0</v>
      </c>
      <c r="K33" s="305">
        <v>1</v>
      </c>
      <c r="L33" t="s" s="304">
        <f>IF(J33&gt;0,IF(K33/J33&gt;=100,"&gt;&gt;100",K33/J33*100),"-")</f>
        <v>2015</v>
      </c>
      <c r="M33" s="286"/>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c r="GS33" s="174"/>
      <c r="GT33" s="174"/>
      <c r="GU33" s="174"/>
      <c r="GV33" s="174"/>
      <c r="GW33" s="174"/>
      <c r="GX33" s="174"/>
      <c r="GY33" s="174"/>
      <c r="GZ33" s="174"/>
      <c r="HA33" s="174"/>
      <c r="HB33" s="174"/>
      <c r="HC33" s="174"/>
      <c r="HD33" s="174"/>
      <c r="HE33" s="174"/>
      <c r="HF33" s="174"/>
      <c r="HG33" s="174"/>
      <c r="HH33" s="174"/>
      <c r="HI33" s="174"/>
      <c r="HJ33" s="174"/>
      <c r="HK33" s="174"/>
      <c r="HL33" s="174"/>
      <c r="HM33" s="174"/>
      <c r="HN33" s="174"/>
      <c r="HO33" s="174"/>
      <c r="HP33" s="174"/>
      <c r="HQ33" s="174"/>
      <c r="HR33" s="174"/>
      <c r="HS33" s="174"/>
      <c r="HT33" s="174"/>
      <c r="HU33" s="174"/>
      <c r="HV33" s="174"/>
      <c r="HW33" s="174"/>
      <c r="HX33" s="174"/>
      <c r="HY33" s="174"/>
      <c r="HZ33" s="174"/>
      <c r="IA33" s="174"/>
      <c r="IB33" s="174"/>
      <c r="IC33" s="174"/>
      <c r="ID33" s="174"/>
      <c r="IE33" s="174"/>
      <c r="IF33" s="174"/>
      <c r="IG33" s="174"/>
      <c r="IH33" s="174"/>
      <c r="II33" s="174"/>
      <c r="IJ33" s="174"/>
      <c r="IK33" s="174"/>
      <c r="IL33" s="174"/>
      <c r="IM33" s="174"/>
      <c r="IN33" s="174"/>
      <c r="IO33" s="174"/>
      <c r="IP33" s="174"/>
      <c r="IQ33" s="174"/>
      <c r="IR33" s="174"/>
      <c r="IS33" s="174"/>
      <c r="IT33" s="174"/>
      <c r="IU33" s="174"/>
      <c r="IV33" s="174"/>
      <c r="IW33" s="237"/>
    </row>
    <row r="34" ht="13.65" customHeight="1">
      <c r="A34" s="281"/>
      <c r="B34" s="301">
        <v>3414</v>
      </c>
      <c r="C34" t="s" s="192">
        <v>2029</v>
      </c>
      <c r="D34" s="302"/>
      <c r="E34" s="302"/>
      <c r="F34" s="302"/>
      <c r="G34" s="302"/>
      <c r="H34" s="302"/>
      <c r="I34" s="184">
        <v>16</v>
      </c>
      <c r="J34" s="305">
        <v>0</v>
      </c>
      <c r="K34" s="305">
        <v>0</v>
      </c>
      <c r="L34" t="s" s="304">
        <f>IF(J34&gt;0,IF(K34/J34&gt;=100,"&gt;&gt;100",K34/J34*100),"-")</f>
        <v>2015</v>
      </c>
      <c r="M34" s="286"/>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c r="IR34" s="174"/>
      <c r="IS34" s="174"/>
      <c r="IT34" s="174"/>
      <c r="IU34" s="174"/>
      <c r="IV34" s="174"/>
      <c r="IW34" s="237"/>
    </row>
    <row r="35" ht="13.65" customHeight="1">
      <c r="A35" s="281"/>
      <c r="B35" s="301">
        <v>3415</v>
      </c>
      <c r="C35" t="s" s="192">
        <v>2030</v>
      </c>
      <c r="D35" s="302"/>
      <c r="E35" s="302"/>
      <c r="F35" s="302"/>
      <c r="G35" s="302"/>
      <c r="H35" s="302"/>
      <c r="I35" s="184">
        <v>17</v>
      </c>
      <c r="J35" s="305">
        <v>1152</v>
      </c>
      <c r="K35" s="305">
        <v>0</v>
      </c>
      <c r="L35" s="306">
        <f>IF(J35&gt;0,IF(K35/J35&gt;=100,"&gt;&gt;100",K35/J35*100),"-")</f>
        <v>0</v>
      </c>
      <c r="M35" s="286"/>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174"/>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174"/>
      <c r="GR35" s="174"/>
      <c r="GS35" s="174"/>
      <c r="GT35" s="174"/>
      <c r="GU35" s="174"/>
      <c r="GV35" s="174"/>
      <c r="GW35" s="174"/>
      <c r="GX35" s="174"/>
      <c r="GY35" s="174"/>
      <c r="GZ35" s="174"/>
      <c r="HA35" s="174"/>
      <c r="HB35" s="174"/>
      <c r="HC35" s="174"/>
      <c r="HD35" s="174"/>
      <c r="HE35" s="174"/>
      <c r="HF35" s="174"/>
      <c r="HG35" s="174"/>
      <c r="HH35" s="174"/>
      <c r="HI35" s="174"/>
      <c r="HJ35" s="174"/>
      <c r="HK35" s="174"/>
      <c r="HL35" s="174"/>
      <c r="HM35" s="174"/>
      <c r="HN35" s="174"/>
      <c r="HO35" s="174"/>
      <c r="HP35" s="174"/>
      <c r="HQ35" s="174"/>
      <c r="HR35" s="174"/>
      <c r="HS35" s="174"/>
      <c r="HT35" s="174"/>
      <c r="HU35" s="174"/>
      <c r="HV35" s="174"/>
      <c r="HW35" s="174"/>
      <c r="HX35" s="174"/>
      <c r="HY35" s="174"/>
      <c r="HZ35" s="174"/>
      <c r="IA35" s="174"/>
      <c r="IB35" s="174"/>
      <c r="IC35" s="174"/>
      <c r="ID35" s="174"/>
      <c r="IE35" s="174"/>
      <c r="IF35" s="174"/>
      <c r="IG35" s="174"/>
      <c r="IH35" s="174"/>
      <c r="II35" s="174"/>
      <c r="IJ35" s="174"/>
      <c r="IK35" s="174"/>
      <c r="IL35" s="174"/>
      <c r="IM35" s="174"/>
      <c r="IN35" s="174"/>
      <c r="IO35" s="174"/>
      <c r="IP35" s="174"/>
      <c r="IQ35" s="174"/>
      <c r="IR35" s="174"/>
      <c r="IS35" s="174"/>
      <c r="IT35" s="174"/>
      <c r="IU35" s="174"/>
      <c r="IV35" s="174"/>
      <c r="IW35" s="237"/>
    </row>
    <row r="36" ht="13.65" customHeight="1">
      <c r="A36" s="281"/>
      <c r="B36" s="301">
        <v>3416</v>
      </c>
      <c r="C36" t="s" s="192">
        <v>2031</v>
      </c>
      <c r="D36" s="302"/>
      <c r="E36" s="302"/>
      <c r="F36" s="302"/>
      <c r="G36" s="302"/>
      <c r="H36" s="302"/>
      <c r="I36" s="184">
        <v>18</v>
      </c>
      <c r="J36" s="305">
        <v>0</v>
      </c>
      <c r="K36" s="305">
        <v>0</v>
      </c>
      <c r="L36" t="s" s="304">
        <f>IF(J36&gt;0,IF(K36/J36&gt;=100,"&gt;&gt;100",K36/J36*100),"-")</f>
        <v>2015</v>
      </c>
      <c r="M36" s="286"/>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c r="EP36" s="174"/>
      <c r="EQ36" s="174"/>
      <c r="ER36" s="174"/>
      <c r="ES36" s="174"/>
      <c r="ET36" s="174"/>
      <c r="EU36" s="174"/>
      <c r="EV36" s="174"/>
      <c r="EW36" s="174"/>
      <c r="EX36" s="174"/>
      <c r="EY36" s="174"/>
      <c r="EZ36" s="174"/>
      <c r="FA36" s="174"/>
      <c r="FB36" s="174"/>
      <c r="FC36" s="174"/>
      <c r="FD36" s="174"/>
      <c r="FE36" s="174"/>
      <c r="FF36" s="174"/>
      <c r="FG36" s="174"/>
      <c r="FH36" s="174"/>
      <c r="FI36" s="174"/>
      <c r="FJ36" s="174"/>
      <c r="FK36" s="174"/>
      <c r="FL36" s="174"/>
      <c r="FM36" s="174"/>
      <c r="FN36" s="174"/>
      <c r="FO36" s="174"/>
      <c r="FP36" s="174"/>
      <c r="FQ36" s="174"/>
      <c r="FR36" s="174"/>
      <c r="FS36" s="174"/>
      <c r="FT36" s="174"/>
      <c r="FU36" s="174"/>
      <c r="FV36" s="174"/>
      <c r="FW36" s="174"/>
      <c r="FX36" s="174"/>
      <c r="FY36" s="174"/>
      <c r="FZ36" s="174"/>
      <c r="GA36" s="174"/>
      <c r="GB36" s="174"/>
      <c r="GC36" s="174"/>
      <c r="GD36" s="174"/>
      <c r="GE36" s="174"/>
      <c r="GF36" s="174"/>
      <c r="GG36" s="174"/>
      <c r="GH36" s="174"/>
      <c r="GI36" s="174"/>
      <c r="GJ36" s="174"/>
      <c r="GK36" s="174"/>
      <c r="GL36" s="174"/>
      <c r="GM36" s="174"/>
      <c r="GN36" s="174"/>
      <c r="GO36" s="174"/>
      <c r="GP36" s="174"/>
      <c r="GQ36" s="174"/>
      <c r="GR36" s="174"/>
      <c r="GS36" s="174"/>
      <c r="GT36" s="174"/>
      <c r="GU36" s="174"/>
      <c r="GV36" s="174"/>
      <c r="GW36" s="174"/>
      <c r="GX36" s="174"/>
      <c r="GY36" s="174"/>
      <c r="GZ36" s="174"/>
      <c r="HA36" s="174"/>
      <c r="HB36" s="174"/>
      <c r="HC36" s="174"/>
      <c r="HD36" s="174"/>
      <c r="HE36" s="174"/>
      <c r="HF36" s="174"/>
      <c r="HG36" s="174"/>
      <c r="HH36" s="174"/>
      <c r="HI36" s="174"/>
      <c r="HJ36" s="174"/>
      <c r="HK36" s="174"/>
      <c r="HL36" s="174"/>
      <c r="HM36" s="174"/>
      <c r="HN36" s="174"/>
      <c r="HO36" s="174"/>
      <c r="HP36" s="174"/>
      <c r="HQ36" s="174"/>
      <c r="HR36" s="174"/>
      <c r="HS36" s="174"/>
      <c r="HT36" s="174"/>
      <c r="HU36" s="174"/>
      <c r="HV36" s="174"/>
      <c r="HW36" s="174"/>
      <c r="HX36" s="174"/>
      <c r="HY36" s="174"/>
      <c r="HZ36" s="174"/>
      <c r="IA36" s="174"/>
      <c r="IB36" s="174"/>
      <c r="IC36" s="174"/>
      <c r="ID36" s="174"/>
      <c r="IE36" s="174"/>
      <c r="IF36" s="174"/>
      <c r="IG36" s="174"/>
      <c r="IH36" s="174"/>
      <c r="II36" s="174"/>
      <c r="IJ36" s="174"/>
      <c r="IK36" s="174"/>
      <c r="IL36" s="174"/>
      <c r="IM36" s="174"/>
      <c r="IN36" s="174"/>
      <c r="IO36" s="174"/>
      <c r="IP36" s="174"/>
      <c r="IQ36" s="174"/>
      <c r="IR36" s="174"/>
      <c r="IS36" s="174"/>
      <c r="IT36" s="174"/>
      <c r="IU36" s="174"/>
      <c r="IV36" s="174"/>
      <c r="IW36" s="237"/>
    </row>
    <row r="37" ht="13.65" customHeight="1">
      <c r="A37" s="281"/>
      <c r="B37" s="301">
        <v>3417</v>
      </c>
      <c r="C37" t="s" s="183">
        <v>2032</v>
      </c>
      <c r="D37" s="307"/>
      <c r="E37" s="307"/>
      <c r="F37" s="307"/>
      <c r="G37" s="307"/>
      <c r="H37" s="307"/>
      <c r="I37" s="184">
        <v>19</v>
      </c>
      <c r="J37" s="305">
        <v>0</v>
      </c>
      <c r="K37" s="305">
        <v>0</v>
      </c>
      <c r="L37" t="s" s="304">
        <f>IF(J37&gt;0,IF(K37/J37&gt;=100,"&gt;&gt;100",K37/J37*100),"-")</f>
        <v>2015</v>
      </c>
      <c r="M37" s="286"/>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c r="DA37" s="174"/>
      <c r="DB37" s="174"/>
      <c r="DC37" s="174"/>
      <c r="DD37" s="174"/>
      <c r="DE37" s="174"/>
      <c r="DF37" s="174"/>
      <c r="DG37" s="174"/>
      <c r="DH37" s="174"/>
      <c r="DI37" s="174"/>
      <c r="DJ37" s="174"/>
      <c r="DK37" s="174"/>
      <c r="DL37" s="174"/>
      <c r="DM37" s="174"/>
      <c r="DN37" s="174"/>
      <c r="DO37" s="174"/>
      <c r="DP37" s="174"/>
      <c r="DQ37" s="174"/>
      <c r="DR37" s="174"/>
      <c r="DS37" s="174"/>
      <c r="DT37" s="174"/>
      <c r="DU37" s="174"/>
      <c r="DV37" s="174"/>
      <c r="DW37" s="174"/>
      <c r="DX37" s="174"/>
      <c r="DY37" s="174"/>
      <c r="DZ37" s="174"/>
      <c r="EA37" s="174"/>
      <c r="EB37" s="174"/>
      <c r="EC37" s="174"/>
      <c r="ED37" s="174"/>
      <c r="EE37" s="174"/>
      <c r="EF37" s="174"/>
      <c r="EG37" s="174"/>
      <c r="EH37" s="174"/>
      <c r="EI37" s="174"/>
      <c r="EJ37" s="174"/>
      <c r="EK37" s="174"/>
      <c r="EL37" s="174"/>
      <c r="EM37" s="174"/>
      <c r="EN37" s="174"/>
      <c r="EO37" s="174"/>
      <c r="EP37" s="174"/>
      <c r="EQ37" s="174"/>
      <c r="ER37" s="174"/>
      <c r="ES37" s="174"/>
      <c r="ET37" s="174"/>
      <c r="EU37" s="174"/>
      <c r="EV37" s="174"/>
      <c r="EW37" s="174"/>
      <c r="EX37" s="174"/>
      <c r="EY37" s="174"/>
      <c r="EZ37" s="174"/>
      <c r="FA37" s="174"/>
      <c r="FB37" s="174"/>
      <c r="FC37" s="174"/>
      <c r="FD37" s="174"/>
      <c r="FE37" s="174"/>
      <c r="FF37" s="174"/>
      <c r="FG37" s="174"/>
      <c r="FH37" s="174"/>
      <c r="FI37" s="174"/>
      <c r="FJ37" s="174"/>
      <c r="FK37" s="174"/>
      <c r="FL37" s="174"/>
      <c r="FM37" s="174"/>
      <c r="FN37" s="174"/>
      <c r="FO37" s="174"/>
      <c r="FP37" s="174"/>
      <c r="FQ37" s="174"/>
      <c r="FR37" s="174"/>
      <c r="FS37" s="174"/>
      <c r="FT37" s="174"/>
      <c r="FU37" s="174"/>
      <c r="FV37" s="174"/>
      <c r="FW37" s="174"/>
      <c r="FX37" s="174"/>
      <c r="FY37" s="174"/>
      <c r="FZ37" s="174"/>
      <c r="GA37" s="174"/>
      <c r="GB37" s="174"/>
      <c r="GC37" s="174"/>
      <c r="GD37" s="174"/>
      <c r="GE37" s="174"/>
      <c r="GF37" s="174"/>
      <c r="GG37" s="174"/>
      <c r="GH37" s="174"/>
      <c r="GI37" s="174"/>
      <c r="GJ37" s="174"/>
      <c r="GK37" s="174"/>
      <c r="GL37" s="174"/>
      <c r="GM37" s="174"/>
      <c r="GN37" s="174"/>
      <c r="GO37" s="174"/>
      <c r="GP37" s="174"/>
      <c r="GQ37" s="174"/>
      <c r="GR37" s="174"/>
      <c r="GS37" s="174"/>
      <c r="GT37" s="174"/>
      <c r="GU37" s="174"/>
      <c r="GV37" s="174"/>
      <c r="GW37" s="174"/>
      <c r="GX37" s="174"/>
      <c r="GY37" s="174"/>
      <c r="GZ37" s="174"/>
      <c r="HA37" s="174"/>
      <c r="HB37" s="174"/>
      <c r="HC37" s="174"/>
      <c r="HD37" s="174"/>
      <c r="HE37" s="174"/>
      <c r="HF37" s="174"/>
      <c r="HG37" s="174"/>
      <c r="HH37" s="174"/>
      <c r="HI37" s="174"/>
      <c r="HJ37" s="174"/>
      <c r="HK37" s="174"/>
      <c r="HL37" s="174"/>
      <c r="HM37" s="174"/>
      <c r="HN37" s="174"/>
      <c r="HO37" s="174"/>
      <c r="HP37" s="174"/>
      <c r="HQ37" s="174"/>
      <c r="HR37" s="174"/>
      <c r="HS37" s="174"/>
      <c r="HT37" s="174"/>
      <c r="HU37" s="174"/>
      <c r="HV37" s="174"/>
      <c r="HW37" s="174"/>
      <c r="HX37" s="174"/>
      <c r="HY37" s="174"/>
      <c r="HZ37" s="174"/>
      <c r="IA37" s="174"/>
      <c r="IB37" s="174"/>
      <c r="IC37" s="174"/>
      <c r="ID37" s="174"/>
      <c r="IE37" s="174"/>
      <c r="IF37" s="174"/>
      <c r="IG37" s="174"/>
      <c r="IH37" s="174"/>
      <c r="II37" s="174"/>
      <c r="IJ37" s="174"/>
      <c r="IK37" s="174"/>
      <c r="IL37" s="174"/>
      <c r="IM37" s="174"/>
      <c r="IN37" s="174"/>
      <c r="IO37" s="174"/>
      <c r="IP37" s="174"/>
      <c r="IQ37" s="174"/>
      <c r="IR37" s="174"/>
      <c r="IS37" s="174"/>
      <c r="IT37" s="174"/>
      <c r="IU37" s="174"/>
      <c r="IV37" s="174"/>
      <c r="IW37" s="237"/>
    </row>
    <row r="38" ht="13.65" customHeight="1">
      <c r="A38" s="281"/>
      <c r="B38" s="301">
        <v>3418</v>
      </c>
      <c r="C38" t="s" s="192">
        <v>2033</v>
      </c>
      <c r="D38" s="302"/>
      <c r="E38" s="302"/>
      <c r="F38" s="302"/>
      <c r="G38" s="302"/>
      <c r="H38" s="302"/>
      <c r="I38" s="184">
        <v>20</v>
      </c>
      <c r="J38" s="305">
        <v>0</v>
      </c>
      <c r="K38" s="305">
        <v>0</v>
      </c>
      <c r="L38" t="s" s="304">
        <f>IF(J38&gt;0,IF(K38/J38&gt;=100,"&gt;&gt;100",K38/J38*100),"-")</f>
        <v>2015</v>
      </c>
      <c r="M38" s="286"/>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c r="GS38" s="174"/>
      <c r="GT38" s="174"/>
      <c r="GU38" s="174"/>
      <c r="GV38" s="174"/>
      <c r="GW38" s="174"/>
      <c r="GX38" s="174"/>
      <c r="GY38" s="174"/>
      <c r="GZ38" s="174"/>
      <c r="HA38" s="174"/>
      <c r="HB38" s="174"/>
      <c r="HC38" s="174"/>
      <c r="HD38" s="174"/>
      <c r="HE38" s="174"/>
      <c r="HF38" s="174"/>
      <c r="HG38" s="174"/>
      <c r="HH38" s="174"/>
      <c r="HI38" s="174"/>
      <c r="HJ38" s="174"/>
      <c r="HK38" s="174"/>
      <c r="HL38" s="174"/>
      <c r="HM38" s="174"/>
      <c r="HN38" s="174"/>
      <c r="HO38" s="174"/>
      <c r="HP38" s="174"/>
      <c r="HQ38" s="174"/>
      <c r="HR38" s="174"/>
      <c r="HS38" s="174"/>
      <c r="HT38" s="174"/>
      <c r="HU38" s="174"/>
      <c r="HV38" s="174"/>
      <c r="HW38" s="174"/>
      <c r="HX38" s="174"/>
      <c r="HY38" s="174"/>
      <c r="HZ38" s="174"/>
      <c r="IA38" s="174"/>
      <c r="IB38" s="174"/>
      <c r="IC38" s="174"/>
      <c r="ID38" s="174"/>
      <c r="IE38" s="174"/>
      <c r="IF38" s="174"/>
      <c r="IG38" s="174"/>
      <c r="IH38" s="174"/>
      <c r="II38" s="174"/>
      <c r="IJ38" s="174"/>
      <c r="IK38" s="174"/>
      <c r="IL38" s="174"/>
      <c r="IM38" s="174"/>
      <c r="IN38" s="174"/>
      <c r="IO38" s="174"/>
      <c r="IP38" s="174"/>
      <c r="IQ38" s="174"/>
      <c r="IR38" s="174"/>
      <c r="IS38" s="174"/>
      <c r="IT38" s="174"/>
      <c r="IU38" s="174"/>
      <c r="IV38" s="174"/>
      <c r="IW38" s="237"/>
    </row>
    <row r="39" ht="13.65" customHeight="1">
      <c r="A39" s="281"/>
      <c r="B39" s="301">
        <v>342</v>
      </c>
      <c r="C39" t="s" s="192">
        <v>2034</v>
      </c>
      <c r="D39" s="302"/>
      <c r="E39" s="302"/>
      <c r="F39" s="302"/>
      <c r="G39" s="302"/>
      <c r="H39" s="302"/>
      <c r="I39" s="184">
        <v>21</v>
      </c>
      <c r="J39" s="303">
        <f>J40+J41</f>
        <v>0</v>
      </c>
      <c r="K39" s="303">
        <f>K40+K41</f>
        <v>0</v>
      </c>
      <c r="L39" t="s" s="304">
        <f>IF(J39&gt;0,IF(K39/J39&gt;=100,"&gt;&gt;100",K39/J39*100),"-")</f>
        <v>2015</v>
      </c>
      <c r="M39" s="286"/>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4"/>
      <c r="FQ39" s="174"/>
      <c r="FR39" s="174"/>
      <c r="FS39" s="174"/>
      <c r="FT39" s="174"/>
      <c r="FU39" s="174"/>
      <c r="FV39" s="174"/>
      <c r="FW39" s="174"/>
      <c r="FX39" s="174"/>
      <c r="FY39" s="174"/>
      <c r="FZ39" s="174"/>
      <c r="GA39" s="174"/>
      <c r="GB39" s="174"/>
      <c r="GC39" s="174"/>
      <c r="GD39" s="174"/>
      <c r="GE39" s="174"/>
      <c r="GF39" s="174"/>
      <c r="GG39" s="174"/>
      <c r="GH39" s="174"/>
      <c r="GI39" s="174"/>
      <c r="GJ39" s="174"/>
      <c r="GK39" s="174"/>
      <c r="GL39" s="174"/>
      <c r="GM39" s="174"/>
      <c r="GN39" s="174"/>
      <c r="GO39" s="174"/>
      <c r="GP39" s="174"/>
      <c r="GQ39" s="174"/>
      <c r="GR39" s="174"/>
      <c r="GS39" s="174"/>
      <c r="GT39" s="174"/>
      <c r="GU39" s="174"/>
      <c r="GV39" s="174"/>
      <c r="GW39" s="174"/>
      <c r="GX39" s="174"/>
      <c r="GY39" s="174"/>
      <c r="GZ39" s="174"/>
      <c r="HA39" s="174"/>
      <c r="HB39" s="174"/>
      <c r="HC39" s="174"/>
      <c r="HD39" s="174"/>
      <c r="HE39" s="174"/>
      <c r="HF39" s="174"/>
      <c r="HG39" s="174"/>
      <c r="HH39" s="174"/>
      <c r="HI39" s="174"/>
      <c r="HJ39" s="174"/>
      <c r="HK39" s="174"/>
      <c r="HL39" s="174"/>
      <c r="HM39" s="174"/>
      <c r="HN39" s="174"/>
      <c r="HO39" s="174"/>
      <c r="HP39" s="174"/>
      <c r="HQ39" s="174"/>
      <c r="HR39" s="174"/>
      <c r="HS39" s="174"/>
      <c r="HT39" s="174"/>
      <c r="HU39" s="174"/>
      <c r="HV39" s="174"/>
      <c r="HW39" s="174"/>
      <c r="HX39" s="174"/>
      <c r="HY39" s="174"/>
      <c r="HZ39" s="174"/>
      <c r="IA39" s="174"/>
      <c r="IB39" s="174"/>
      <c r="IC39" s="174"/>
      <c r="ID39" s="174"/>
      <c r="IE39" s="174"/>
      <c r="IF39" s="174"/>
      <c r="IG39" s="174"/>
      <c r="IH39" s="174"/>
      <c r="II39" s="174"/>
      <c r="IJ39" s="174"/>
      <c r="IK39" s="174"/>
      <c r="IL39" s="174"/>
      <c r="IM39" s="174"/>
      <c r="IN39" s="174"/>
      <c r="IO39" s="174"/>
      <c r="IP39" s="174"/>
      <c r="IQ39" s="174"/>
      <c r="IR39" s="174"/>
      <c r="IS39" s="174"/>
      <c r="IT39" s="174"/>
      <c r="IU39" s="174"/>
      <c r="IV39" s="174"/>
      <c r="IW39" s="237"/>
    </row>
    <row r="40" ht="13.65" customHeight="1">
      <c r="A40" s="281"/>
      <c r="B40" s="301">
        <v>3421</v>
      </c>
      <c r="C40" t="s" s="192">
        <v>2035</v>
      </c>
      <c r="D40" s="302"/>
      <c r="E40" s="302"/>
      <c r="F40" s="302"/>
      <c r="G40" s="302"/>
      <c r="H40" s="302"/>
      <c r="I40" s="184">
        <v>22</v>
      </c>
      <c r="J40" s="305">
        <v>0</v>
      </c>
      <c r="K40" s="305">
        <v>0</v>
      </c>
      <c r="L40" t="s" s="304">
        <f>IF(J40&gt;0,IF(K40/J40&gt;=100,"&gt;&gt;100",K40/J40*100),"-")</f>
        <v>2015</v>
      </c>
      <c r="M40" s="286"/>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74"/>
      <c r="FX40" s="174"/>
      <c r="FY40" s="174"/>
      <c r="FZ40" s="174"/>
      <c r="GA40" s="174"/>
      <c r="GB40" s="174"/>
      <c r="GC40" s="174"/>
      <c r="GD40" s="174"/>
      <c r="GE40" s="174"/>
      <c r="GF40" s="174"/>
      <c r="GG40" s="174"/>
      <c r="GH40" s="174"/>
      <c r="GI40" s="174"/>
      <c r="GJ40" s="174"/>
      <c r="GK40" s="174"/>
      <c r="GL40" s="174"/>
      <c r="GM40" s="174"/>
      <c r="GN40" s="174"/>
      <c r="GO40" s="174"/>
      <c r="GP40" s="174"/>
      <c r="GQ40" s="174"/>
      <c r="GR40" s="174"/>
      <c r="GS40" s="174"/>
      <c r="GT40" s="174"/>
      <c r="GU40" s="174"/>
      <c r="GV40" s="174"/>
      <c r="GW40" s="174"/>
      <c r="GX40" s="174"/>
      <c r="GY40" s="174"/>
      <c r="GZ40" s="174"/>
      <c r="HA40" s="174"/>
      <c r="HB40" s="174"/>
      <c r="HC40" s="174"/>
      <c r="HD40" s="174"/>
      <c r="HE40" s="174"/>
      <c r="HF40" s="174"/>
      <c r="HG40" s="174"/>
      <c r="HH40" s="174"/>
      <c r="HI40" s="174"/>
      <c r="HJ40" s="174"/>
      <c r="HK40" s="174"/>
      <c r="HL40" s="174"/>
      <c r="HM40" s="174"/>
      <c r="HN40" s="174"/>
      <c r="HO40" s="174"/>
      <c r="HP40" s="174"/>
      <c r="HQ40" s="174"/>
      <c r="HR40" s="174"/>
      <c r="HS40" s="174"/>
      <c r="HT40" s="174"/>
      <c r="HU40" s="174"/>
      <c r="HV40" s="174"/>
      <c r="HW40" s="174"/>
      <c r="HX40" s="174"/>
      <c r="HY40" s="174"/>
      <c r="HZ40" s="174"/>
      <c r="IA40" s="174"/>
      <c r="IB40" s="174"/>
      <c r="IC40" s="174"/>
      <c r="ID40" s="174"/>
      <c r="IE40" s="174"/>
      <c r="IF40" s="174"/>
      <c r="IG40" s="174"/>
      <c r="IH40" s="174"/>
      <c r="II40" s="174"/>
      <c r="IJ40" s="174"/>
      <c r="IK40" s="174"/>
      <c r="IL40" s="174"/>
      <c r="IM40" s="174"/>
      <c r="IN40" s="174"/>
      <c r="IO40" s="174"/>
      <c r="IP40" s="174"/>
      <c r="IQ40" s="174"/>
      <c r="IR40" s="174"/>
      <c r="IS40" s="174"/>
      <c r="IT40" s="174"/>
      <c r="IU40" s="174"/>
      <c r="IV40" s="174"/>
      <c r="IW40" s="237"/>
    </row>
    <row r="41" ht="13.65" customHeight="1">
      <c r="A41" s="281"/>
      <c r="B41" s="301">
        <v>3422</v>
      </c>
      <c r="C41" t="s" s="308">
        <v>2036</v>
      </c>
      <c r="D41" s="309"/>
      <c r="E41" s="309"/>
      <c r="F41" s="309"/>
      <c r="G41" s="309"/>
      <c r="H41" s="309"/>
      <c r="I41" s="184">
        <v>23</v>
      </c>
      <c r="J41" s="305">
        <v>0</v>
      </c>
      <c r="K41" s="305">
        <v>0</v>
      </c>
      <c r="L41" t="s" s="304">
        <f>IF(J41&gt;0,IF(K41/J41&gt;=100,"&gt;&gt;100",K41/J41*100),"-")</f>
        <v>2015</v>
      </c>
      <c r="M41" s="286"/>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c r="DA41" s="174"/>
      <c r="DB41" s="174"/>
      <c r="DC41" s="174"/>
      <c r="DD41" s="174"/>
      <c r="DE41" s="174"/>
      <c r="DF41" s="174"/>
      <c r="DG41" s="174"/>
      <c r="DH41" s="174"/>
      <c r="DI41" s="174"/>
      <c r="DJ41" s="174"/>
      <c r="DK41" s="174"/>
      <c r="DL41" s="174"/>
      <c r="DM41" s="174"/>
      <c r="DN41" s="174"/>
      <c r="DO41" s="174"/>
      <c r="DP41" s="174"/>
      <c r="DQ41" s="174"/>
      <c r="DR41" s="174"/>
      <c r="DS41" s="174"/>
      <c r="DT41" s="174"/>
      <c r="DU41" s="174"/>
      <c r="DV41" s="174"/>
      <c r="DW41" s="174"/>
      <c r="DX41" s="174"/>
      <c r="DY41" s="174"/>
      <c r="DZ41" s="174"/>
      <c r="EA41" s="174"/>
      <c r="EB41" s="174"/>
      <c r="EC41" s="174"/>
      <c r="ED41" s="174"/>
      <c r="EE41" s="174"/>
      <c r="EF41" s="174"/>
      <c r="EG41" s="174"/>
      <c r="EH41" s="174"/>
      <c r="EI41" s="174"/>
      <c r="EJ41" s="174"/>
      <c r="EK41" s="174"/>
      <c r="EL41" s="174"/>
      <c r="EM41" s="174"/>
      <c r="EN41" s="174"/>
      <c r="EO41" s="174"/>
      <c r="EP41" s="174"/>
      <c r="EQ41" s="174"/>
      <c r="ER41" s="174"/>
      <c r="ES41" s="174"/>
      <c r="ET41" s="174"/>
      <c r="EU41" s="174"/>
      <c r="EV41" s="174"/>
      <c r="EW41" s="174"/>
      <c r="EX41" s="174"/>
      <c r="EY41" s="174"/>
      <c r="EZ41" s="174"/>
      <c r="FA41" s="174"/>
      <c r="FB41" s="174"/>
      <c r="FC41" s="174"/>
      <c r="FD41" s="174"/>
      <c r="FE41" s="174"/>
      <c r="FF41" s="174"/>
      <c r="FG41" s="174"/>
      <c r="FH41" s="174"/>
      <c r="FI41" s="174"/>
      <c r="FJ41" s="174"/>
      <c r="FK41" s="174"/>
      <c r="FL41" s="174"/>
      <c r="FM41" s="174"/>
      <c r="FN41" s="174"/>
      <c r="FO41" s="174"/>
      <c r="FP41" s="174"/>
      <c r="FQ41" s="174"/>
      <c r="FR41" s="174"/>
      <c r="FS41" s="174"/>
      <c r="FT41" s="174"/>
      <c r="FU41" s="174"/>
      <c r="FV41" s="174"/>
      <c r="FW41" s="174"/>
      <c r="FX41" s="174"/>
      <c r="FY41" s="174"/>
      <c r="FZ41" s="174"/>
      <c r="GA41" s="174"/>
      <c r="GB41" s="174"/>
      <c r="GC41" s="174"/>
      <c r="GD41" s="174"/>
      <c r="GE41" s="174"/>
      <c r="GF41" s="174"/>
      <c r="GG41" s="174"/>
      <c r="GH41" s="174"/>
      <c r="GI41" s="174"/>
      <c r="GJ41" s="174"/>
      <c r="GK41" s="174"/>
      <c r="GL41" s="174"/>
      <c r="GM41" s="174"/>
      <c r="GN41" s="174"/>
      <c r="GO41" s="174"/>
      <c r="GP41" s="174"/>
      <c r="GQ41" s="174"/>
      <c r="GR41" s="174"/>
      <c r="GS41" s="174"/>
      <c r="GT41" s="174"/>
      <c r="GU41" s="174"/>
      <c r="GV41" s="174"/>
      <c r="GW41" s="174"/>
      <c r="GX41" s="174"/>
      <c r="GY41" s="174"/>
      <c r="GZ41" s="174"/>
      <c r="HA41" s="174"/>
      <c r="HB41" s="174"/>
      <c r="HC41" s="174"/>
      <c r="HD41" s="174"/>
      <c r="HE41" s="174"/>
      <c r="HF41" s="174"/>
      <c r="HG41" s="174"/>
      <c r="HH41" s="174"/>
      <c r="HI41" s="174"/>
      <c r="HJ41" s="174"/>
      <c r="HK41" s="174"/>
      <c r="HL41" s="174"/>
      <c r="HM41" s="174"/>
      <c r="HN41" s="174"/>
      <c r="HO41" s="174"/>
      <c r="HP41" s="174"/>
      <c r="HQ41" s="174"/>
      <c r="HR41" s="174"/>
      <c r="HS41" s="174"/>
      <c r="HT41" s="174"/>
      <c r="HU41" s="174"/>
      <c r="HV41" s="174"/>
      <c r="HW41" s="174"/>
      <c r="HX41" s="174"/>
      <c r="HY41" s="174"/>
      <c r="HZ41" s="174"/>
      <c r="IA41" s="174"/>
      <c r="IB41" s="174"/>
      <c r="IC41" s="174"/>
      <c r="ID41" s="174"/>
      <c r="IE41" s="174"/>
      <c r="IF41" s="174"/>
      <c r="IG41" s="174"/>
      <c r="IH41" s="174"/>
      <c r="II41" s="174"/>
      <c r="IJ41" s="174"/>
      <c r="IK41" s="174"/>
      <c r="IL41" s="174"/>
      <c r="IM41" s="174"/>
      <c r="IN41" s="174"/>
      <c r="IO41" s="174"/>
      <c r="IP41" s="174"/>
      <c r="IQ41" s="174"/>
      <c r="IR41" s="174"/>
      <c r="IS41" s="174"/>
      <c r="IT41" s="174"/>
      <c r="IU41" s="174"/>
      <c r="IV41" s="174"/>
      <c r="IW41" s="237"/>
    </row>
    <row r="42" ht="12.75" customHeight="1">
      <c r="A42" s="281"/>
      <c r="B42" s="301">
        <v>35</v>
      </c>
      <c r="C42" t="s" s="310">
        <v>2037</v>
      </c>
      <c r="D42" s="311"/>
      <c r="E42" s="311"/>
      <c r="F42" s="311"/>
      <c r="G42" s="311"/>
      <c r="H42" s="312"/>
      <c r="I42" s="184">
        <v>24</v>
      </c>
      <c r="J42" s="303">
        <f>J43+J48+J51+J54+J55</f>
        <v>109950</v>
      </c>
      <c r="K42" s="303">
        <f>K43+K48+K51+K54+K55</f>
        <v>71229</v>
      </c>
      <c r="L42" s="306">
        <f>IF(J42&gt;0,IF(K42/J42&gt;=100,"&gt;&gt;100",K42/J42*100),"-")</f>
        <v>64.78308321964531</v>
      </c>
      <c r="M42" s="286"/>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4"/>
      <c r="FQ42" s="174"/>
      <c r="FR42" s="174"/>
      <c r="FS42" s="174"/>
      <c r="FT42" s="174"/>
      <c r="FU42" s="174"/>
      <c r="FV42" s="174"/>
      <c r="FW42" s="174"/>
      <c r="FX42" s="174"/>
      <c r="FY42" s="174"/>
      <c r="FZ42" s="174"/>
      <c r="GA42" s="174"/>
      <c r="GB42" s="174"/>
      <c r="GC42" s="174"/>
      <c r="GD42" s="174"/>
      <c r="GE42" s="174"/>
      <c r="GF42" s="174"/>
      <c r="GG42" s="174"/>
      <c r="GH42" s="174"/>
      <c r="GI42" s="174"/>
      <c r="GJ42" s="174"/>
      <c r="GK42" s="174"/>
      <c r="GL42" s="174"/>
      <c r="GM42" s="174"/>
      <c r="GN42" s="174"/>
      <c r="GO42" s="174"/>
      <c r="GP42" s="174"/>
      <c r="GQ42" s="174"/>
      <c r="GR42" s="174"/>
      <c r="GS42" s="174"/>
      <c r="GT42" s="174"/>
      <c r="GU42" s="174"/>
      <c r="GV42" s="174"/>
      <c r="GW42" s="174"/>
      <c r="GX42" s="174"/>
      <c r="GY42" s="174"/>
      <c r="GZ42" s="174"/>
      <c r="HA42" s="174"/>
      <c r="HB42" s="174"/>
      <c r="HC42" s="174"/>
      <c r="HD42" s="174"/>
      <c r="HE42" s="174"/>
      <c r="HF42" s="174"/>
      <c r="HG42" s="174"/>
      <c r="HH42" s="174"/>
      <c r="HI42" s="174"/>
      <c r="HJ42" s="174"/>
      <c r="HK42" s="174"/>
      <c r="HL42" s="174"/>
      <c r="HM42" s="174"/>
      <c r="HN42" s="174"/>
      <c r="HO42" s="174"/>
      <c r="HP42" s="174"/>
      <c r="HQ42" s="174"/>
      <c r="HR42" s="174"/>
      <c r="HS42" s="174"/>
      <c r="HT42" s="174"/>
      <c r="HU42" s="174"/>
      <c r="HV42" s="174"/>
      <c r="HW42" s="174"/>
      <c r="HX42" s="174"/>
      <c r="HY42" s="174"/>
      <c r="HZ42" s="174"/>
      <c r="IA42" s="174"/>
      <c r="IB42" s="174"/>
      <c r="IC42" s="174"/>
      <c r="ID42" s="174"/>
      <c r="IE42" s="174"/>
      <c r="IF42" s="174"/>
      <c r="IG42" s="174"/>
      <c r="IH42" s="174"/>
      <c r="II42" s="174"/>
      <c r="IJ42" s="174"/>
      <c r="IK42" s="174"/>
      <c r="IL42" s="174"/>
      <c r="IM42" s="174"/>
      <c r="IN42" s="174"/>
      <c r="IO42" s="174"/>
      <c r="IP42" s="174"/>
      <c r="IQ42" s="174"/>
      <c r="IR42" s="174"/>
      <c r="IS42" s="174"/>
      <c r="IT42" s="174"/>
      <c r="IU42" s="174"/>
      <c r="IV42" s="174"/>
      <c r="IW42" s="237"/>
    </row>
    <row r="43" ht="12.75" customHeight="1">
      <c r="A43" s="281"/>
      <c r="B43" s="301">
        <v>351</v>
      </c>
      <c r="C43" t="s" s="192">
        <v>2038</v>
      </c>
      <c r="D43" s="302"/>
      <c r="E43" s="302"/>
      <c r="F43" s="302"/>
      <c r="G43" s="302"/>
      <c r="H43" s="302"/>
      <c r="I43" s="184">
        <v>25</v>
      </c>
      <c r="J43" s="303">
        <f>SUM(J44:J47)</f>
        <v>0</v>
      </c>
      <c r="K43" s="303">
        <f>SUM(K44:K47)</f>
        <v>0</v>
      </c>
      <c r="L43" t="s" s="304">
        <f>IF(J43&gt;0,IF(K43/J43&gt;=100,"&gt;&gt;100",K43/J43*100),"-")</f>
        <v>2015</v>
      </c>
      <c r="M43" s="286"/>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c r="DA43" s="174"/>
      <c r="DB43" s="174"/>
      <c r="DC43" s="174"/>
      <c r="DD43" s="174"/>
      <c r="DE43" s="174"/>
      <c r="DF43" s="174"/>
      <c r="DG43" s="174"/>
      <c r="DH43" s="174"/>
      <c r="DI43" s="174"/>
      <c r="DJ43" s="174"/>
      <c r="DK43" s="174"/>
      <c r="DL43" s="174"/>
      <c r="DM43" s="174"/>
      <c r="DN43" s="174"/>
      <c r="DO43" s="174"/>
      <c r="DP43" s="174"/>
      <c r="DQ43" s="174"/>
      <c r="DR43" s="174"/>
      <c r="DS43" s="174"/>
      <c r="DT43" s="174"/>
      <c r="DU43" s="174"/>
      <c r="DV43" s="174"/>
      <c r="DW43" s="174"/>
      <c r="DX43" s="174"/>
      <c r="DY43" s="174"/>
      <c r="DZ43" s="174"/>
      <c r="EA43" s="174"/>
      <c r="EB43" s="174"/>
      <c r="EC43" s="174"/>
      <c r="ED43" s="174"/>
      <c r="EE43" s="174"/>
      <c r="EF43" s="174"/>
      <c r="EG43" s="174"/>
      <c r="EH43" s="174"/>
      <c r="EI43" s="174"/>
      <c r="EJ43" s="174"/>
      <c r="EK43" s="174"/>
      <c r="EL43" s="174"/>
      <c r="EM43" s="174"/>
      <c r="EN43" s="174"/>
      <c r="EO43" s="174"/>
      <c r="EP43" s="174"/>
      <c r="EQ43" s="174"/>
      <c r="ER43" s="174"/>
      <c r="ES43" s="174"/>
      <c r="ET43" s="174"/>
      <c r="EU43" s="174"/>
      <c r="EV43" s="174"/>
      <c r="EW43" s="174"/>
      <c r="EX43" s="174"/>
      <c r="EY43" s="174"/>
      <c r="EZ43" s="174"/>
      <c r="FA43" s="174"/>
      <c r="FB43" s="174"/>
      <c r="FC43" s="174"/>
      <c r="FD43" s="174"/>
      <c r="FE43" s="174"/>
      <c r="FF43" s="174"/>
      <c r="FG43" s="174"/>
      <c r="FH43" s="174"/>
      <c r="FI43" s="174"/>
      <c r="FJ43" s="174"/>
      <c r="FK43" s="174"/>
      <c r="FL43" s="174"/>
      <c r="FM43" s="174"/>
      <c r="FN43" s="174"/>
      <c r="FO43" s="174"/>
      <c r="FP43" s="174"/>
      <c r="FQ43" s="174"/>
      <c r="FR43" s="174"/>
      <c r="FS43" s="174"/>
      <c r="FT43" s="174"/>
      <c r="FU43" s="174"/>
      <c r="FV43" s="174"/>
      <c r="FW43" s="174"/>
      <c r="FX43" s="174"/>
      <c r="FY43" s="174"/>
      <c r="FZ43" s="174"/>
      <c r="GA43" s="174"/>
      <c r="GB43" s="174"/>
      <c r="GC43" s="174"/>
      <c r="GD43" s="174"/>
      <c r="GE43" s="174"/>
      <c r="GF43" s="174"/>
      <c r="GG43" s="174"/>
      <c r="GH43" s="174"/>
      <c r="GI43" s="174"/>
      <c r="GJ43" s="174"/>
      <c r="GK43" s="174"/>
      <c r="GL43" s="174"/>
      <c r="GM43" s="174"/>
      <c r="GN43" s="174"/>
      <c r="GO43" s="174"/>
      <c r="GP43" s="174"/>
      <c r="GQ43" s="174"/>
      <c r="GR43" s="174"/>
      <c r="GS43" s="174"/>
      <c r="GT43" s="174"/>
      <c r="GU43" s="174"/>
      <c r="GV43" s="174"/>
      <c r="GW43" s="174"/>
      <c r="GX43" s="174"/>
      <c r="GY43" s="174"/>
      <c r="GZ43" s="174"/>
      <c r="HA43" s="174"/>
      <c r="HB43" s="174"/>
      <c r="HC43" s="174"/>
      <c r="HD43" s="174"/>
      <c r="HE43" s="174"/>
      <c r="HF43" s="174"/>
      <c r="HG43" s="174"/>
      <c r="HH43" s="174"/>
      <c r="HI43" s="174"/>
      <c r="HJ43" s="174"/>
      <c r="HK43" s="174"/>
      <c r="HL43" s="174"/>
      <c r="HM43" s="174"/>
      <c r="HN43" s="174"/>
      <c r="HO43" s="174"/>
      <c r="HP43" s="174"/>
      <c r="HQ43" s="174"/>
      <c r="HR43" s="174"/>
      <c r="HS43" s="174"/>
      <c r="HT43" s="174"/>
      <c r="HU43" s="174"/>
      <c r="HV43" s="174"/>
      <c r="HW43" s="174"/>
      <c r="HX43" s="174"/>
      <c r="HY43" s="174"/>
      <c r="HZ43" s="174"/>
      <c r="IA43" s="174"/>
      <c r="IB43" s="174"/>
      <c r="IC43" s="174"/>
      <c r="ID43" s="174"/>
      <c r="IE43" s="174"/>
      <c r="IF43" s="174"/>
      <c r="IG43" s="174"/>
      <c r="IH43" s="174"/>
      <c r="II43" s="174"/>
      <c r="IJ43" s="174"/>
      <c r="IK43" s="174"/>
      <c r="IL43" s="174"/>
      <c r="IM43" s="174"/>
      <c r="IN43" s="174"/>
      <c r="IO43" s="174"/>
      <c r="IP43" s="174"/>
      <c r="IQ43" s="174"/>
      <c r="IR43" s="174"/>
      <c r="IS43" s="174"/>
      <c r="IT43" s="174"/>
      <c r="IU43" s="174"/>
      <c r="IV43" s="174"/>
      <c r="IW43" s="237"/>
    </row>
    <row r="44" ht="13.65" customHeight="1">
      <c r="A44" s="281"/>
      <c r="B44" s="301">
        <v>3511</v>
      </c>
      <c r="C44" t="s" s="192">
        <v>2039</v>
      </c>
      <c r="D44" s="302"/>
      <c r="E44" s="302"/>
      <c r="F44" s="302"/>
      <c r="G44" s="302"/>
      <c r="H44" s="302"/>
      <c r="I44" s="184">
        <v>26</v>
      </c>
      <c r="J44" s="305">
        <v>0</v>
      </c>
      <c r="K44" s="305">
        <v>0</v>
      </c>
      <c r="L44" t="s" s="304">
        <f>IF(J44&gt;0,IF(K44/J44&gt;=100,"&gt;&gt;100",K44/J44*100),"-")</f>
        <v>2015</v>
      </c>
      <c r="M44" s="286"/>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c r="DA44" s="174"/>
      <c r="DB44" s="174"/>
      <c r="DC44" s="174"/>
      <c r="DD44" s="174"/>
      <c r="DE44" s="174"/>
      <c r="DF44" s="174"/>
      <c r="DG44" s="174"/>
      <c r="DH44" s="174"/>
      <c r="DI44" s="174"/>
      <c r="DJ44" s="174"/>
      <c r="DK44" s="174"/>
      <c r="DL44" s="174"/>
      <c r="DM44" s="174"/>
      <c r="DN44" s="174"/>
      <c r="DO44" s="174"/>
      <c r="DP44" s="174"/>
      <c r="DQ44" s="174"/>
      <c r="DR44" s="174"/>
      <c r="DS44" s="174"/>
      <c r="DT44" s="174"/>
      <c r="DU44" s="174"/>
      <c r="DV44" s="174"/>
      <c r="DW44" s="174"/>
      <c r="DX44" s="174"/>
      <c r="DY44" s="174"/>
      <c r="DZ44" s="174"/>
      <c r="EA44" s="174"/>
      <c r="EB44" s="174"/>
      <c r="EC44" s="174"/>
      <c r="ED44" s="174"/>
      <c r="EE44" s="174"/>
      <c r="EF44" s="174"/>
      <c r="EG44" s="174"/>
      <c r="EH44" s="174"/>
      <c r="EI44" s="174"/>
      <c r="EJ44" s="174"/>
      <c r="EK44" s="174"/>
      <c r="EL44" s="174"/>
      <c r="EM44" s="174"/>
      <c r="EN44" s="174"/>
      <c r="EO44" s="174"/>
      <c r="EP44" s="174"/>
      <c r="EQ44" s="174"/>
      <c r="ER44" s="174"/>
      <c r="ES44" s="174"/>
      <c r="ET44" s="174"/>
      <c r="EU44" s="174"/>
      <c r="EV44" s="174"/>
      <c r="EW44" s="174"/>
      <c r="EX44" s="174"/>
      <c r="EY44" s="174"/>
      <c r="EZ44" s="174"/>
      <c r="FA44" s="174"/>
      <c r="FB44" s="174"/>
      <c r="FC44" s="174"/>
      <c r="FD44" s="174"/>
      <c r="FE44" s="174"/>
      <c r="FF44" s="174"/>
      <c r="FG44" s="174"/>
      <c r="FH44" s="174"/>
      <c r="FI44" s="174"/>
      <c r="FJ44" s="174"/>
      <c r="FK44" s="174"/>
      <c r="FL44" s="174"/>
      <c r="FM44" s="174"/>
      <c r="FN44" s="174"/>
      <c r="FO44" s="174"/>
      <c r="FP44" s="174"/>
      <c r="FQ44" s="174"/>
      <c r="FR44" s="174"/>
      <c r="FS44" s="174"/>
      <c r="FT44" s="174"/>
      <c r="FU44" s="174"/>
      <c r="FV44" s="174"/>
      <c r="FW44" s="174"/>
      <c r="FX44" s="174"/>
      <c r="FY44" s="174"/>
      <c r="FZ44" s="174"/>
      <c r="GA44" s="174"/>
      <c r="GB44" s="174"/>
      <c r="GC44" s="174"/>
      <c r="GD44" s="174"/>
      <c r="GE44" s="174"/>
      <c r="GF44" s="174"/>
      <c r="GG44" s="174"/>
      <c r="GH44" s="174"/>
      <c r="GI44" s="174"/>
      <c r="GJ44" s="174"/>
      <c r="GK44" s="174"/>
      <c r="GL44" s="174"/>
      <c r="GM44" s="174"/>
      <c r="GN44" s="174"/>
      <c r="GO44" s="174"/>
      <c r="GP44" s="174"/>
      <c r="GQ44" s="174"/>
      <c r="GR44" s="174"/>
      <c r="GS44" s="174"/>
      <c r="GT44" s="174"/>
      <c r="GU44" s="174"/>
      <c r="GV44" s="174"/>
      <c r="GW44" s="174"/>
      <c r="GX44" s="174"/>
      <c r="GY44" s="174"/>
      <c r="GZ44" s="174"/>
      <c r="HA44" s="174"/>
      <c r="HB44" s="174"/>
      <c r="HC44" s="174"/>
      <c r="HD44" s="174"/>
      <c r="HE44" s="174"/>
      <c r="HF44" s="174"/>
      <c r="HG44" s="174"/>
      <c r="HH44" s="174"/>
      <c r="HI44" s="174"/>
      <c r="HJ44" s="174"/>
      <c r="HK44" s="174"/>
      <c r="HL44" s="174"/>
      <c r="HM44" s="174"/>
      <c r="HN44" s="174"/>
      <c r="HO44" s="174"/>
      <c r="HP44" s="174"/>
      <c r="HQ44" s="174"/>
      <c r="HR44" s="174"/>
      <c r="HS44" s="174"/>
      <c r="HT44" s="174"/>
      <c r="HU44" s="174"/>
      <c r="HV44" s="174"/>
      <c r="HW44" s="174"/>
      <c r="HX44" s="174"/>
      <c r="HY44" s="174"/>
      <c r="HZ44" s="174"/>
      <c r="IA44" s="174"/>
      <c r="IB44" s="174"/>
      <c r="IC44" s="174"/>
      <c r="ID44" s="174"/>
      <c r="IE44" s="174"/>
      <c r="IF44" s="174"/>
      <c r="IG44" s="174"/>
      <c r="IH44" s="174"/>
      <c r="II44" s="174"/>
      <c r="IJ44" s="174"/>
      <c r="IK44" s="174"/>
      <c r="IL44" s="174"/>
      <c r="IM44" s="174"/>
      <c r="IN44" s="174"/>
      <c r="IO44" s="174"/>
      <c r="IP44" s="174"/>
      <c r="IQ44" s="174"/>
      <c r="IR44" s="174"/>
      <c r="IS44" s="174"/>
      <c r="IT44" s="174"/>
      <c r="IU44" s="174"/>
      <c r="IV44" s="174"/>
      <c r="IW44" s="237"/>
    </row>
    <row r="45" ht="13.65" customHeight="1">
      <c r="A45" s="281"/>
      <c r="B45" s="301">
        <v>3512</v>
      </c>
      <c r="C45" t="s" s="192">
        <v>2040</v>
      </c>
      <c r="D45" s="302"/>
      <c r="E45" s="302"/>
      <c r="F45" s="302"/>
      <c r="G45" s="302"/>
      <c r="H45" s="302"/>
      <c r="I45" s="184">
        <v>27</v>
      </c>
      <c r="J45" s="305">
        <v>0</v>
      </c>
      <c r="K45" s="305">
        <v>0</v>
      </c>
      <c r="L45" t="s" s="304">
        <f>IF(J45&gt;0,IF(K45/J45&gt;=100,"&gt;&gt;100",K45/J45*100),"-")</f>
        <v>2015</v>
      </c>
      <c r="M45" s="286"/>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c r="EO45" s="174"/>
      <c r="EP45" s="174"/>
      <c r="EQ45" s="174"/>
      <c r="ER45" s="174"/>
      <c r="ES45" s="174"/>
      <c r="ET45" s="174"/>
      <c r="EU45" s="174"/>
      <c r="EV45" s="174"/>
      <c r="EW45" s="174"/>
      <c r="EX45" s="174"/>
      <c r="EY45" s="174"/>
      <c r="EZ45" s="174"/>
      <c r="FA45" s="174"/>
      <c r="FB45" s="174"/>
      <c r="FC45" s="174"/>
      <c r="FD45" s="174"/>
      <c r="FE45" s="174"/>
      <c r="FF45" s="174"/>
      <c r="FG45" s="174"/>
      <c r="FH45" s="174"/>
      <c r="FI45" s="174"/>
      <c r="FJ45" s="174"/>
      <c r="FK45" s="174"/>
      <c r="FL45" s="174"/>
      <c r="FM45" s="174"/>
      <c r="FN45" s="174"/>
      <c r="FO45" s="174"/>
      <c r="FP45" s="174"/>
      <c r="FQ45" s="174"/>
      <c r="FR45" s="174"/>
      <c r="FS45" s="174"/>
      <c r="FT45" s="174"/>
      <c r="FU45" s="174"/>
      <c r="FV45" s="174"/>
      <c r="FW45" s="174"/>
      <c r="FX45" s="174"/>
      <c r="FY45" s="174"/>
      <c r="FZ45" s="174"/>
      <c r="GA45" s="174"/>
      <c r="GB45" s="174"/>
      <c r="GC45" s="174"/>
      <c r="GD45" s="174"/>
      <c r="GE45" s="174"/>
      <c r="GF45" s="174"/>
      <c r="GG45" s="174"/>
      <c r="GH45" s="174"/>
      <c r="GI45" s="174"/>
      <c r="GJ45" s="174"/>
      <c r="GK45" s="174"/>
      <c r="GL45" s="174"/>
      <c r="GM45" s="174"/>
      <c r="GN45" s="174"/>
      <c r="GO45" s="174"/>
      <c r="GP45" s="174"/>
      <c r="GQ45" s="174"/>
      <c r="GR45" s="174"/>
      <c r="GS45" s="174"/>
      <c r="GT45" s="174"/>
      <c r="GU45" s="174"/>
      <c r="GV45" s="174"/>
      <c r="GW45" s="174"/>
      <c r="GX45" s="174"/>
      <c r="GY45" s="174"/>
      <c r="GZ45" s="174"/>
      <c r="HA45" s="174"/>
      <c r="HB45" s="174"/>
      <c r="HC45" s="174"/>
      <c r="HD45" s="174"/>
      <c r="HE45" s="174"/>
      <c r="HF45" s="174"/>
      <c r="HG45" s="174"/>
      <c r="HH45" s="174"/>
      <c r="HI45" s="174"/>
      <c r="HJ45" s="174"/>
      <c r="HK45" s="174"/>
      <c r="HL45" s="174"/>
      <c r="HM45" s="174"/>
      <c r="HN45" s="174"/>
      <c r="HO45" s="174"/>
      <c r="HP45" s="174"/>
      <c r="HQ45" s="174"/>
      <c r="HR45" s="174"/>
      <c r="HS45" s="174"/>
      <c r="HT45" s="174"/>
      <c r="HU45" s="174"/>
      <c r="HV45" s="174"/>
      <c r="HW45" s="174"/>
      <c r="HX45" s="174"/>
      <c r="HY45" s="174"/>
      <c r="HZ45" s="174"/>
      <c r="IA45" s="174"/>
      <c r="IB45" s="174"/>
      <c r="IC45" s="174"/>
      <c r="ID45" s="174"/>
      <c r="IE45" s="174"/>
      <c r="IF45" s="174"/>
      <c r="IG45" s="174"/>
      <c r="IH45" s="174"/>
      <c r="II45" s="174"/>
      <c r="IJ45" s="174"/>
      <c r="IK45" s="174"/>
      <c r="IL45" s="174"/>
      <c r="IM45" s="174"/>
      <c r="IN45" s="174"/>
      <c r="IO45" s="174"/>
      <c r="IP45" s="174"/>
      <c r="IQ45" s="174"/>
      <c r="IR45" s="174"/>
      <c r="IS45" s="174"/>
      <c r="IT45" s="174"/>
      <c r="IU45" s="174"/>
      <c r="IV45" s="174"/>
      <c r="IW45" s="237"/>
    </row>
    <row r="46" ht="12.75" customHeight="1">
      <c r="A46" s="281"/>
      <c r="B46" s="301">
        <v>3513</v>
      </c>
      <c r="C46" t="s" s="192">
        <v>2041</v>
      </c>
      <c r="D46" s="302"/>
      <c r="E46" s="302"/>
      <c r="F46" s="302"/>
      <c r="G46" s="302"/>
      <c r="H46" s="302"/>
      <c r="I46" s="184">
        <v>28</v>
      </c>
      <c r="J46" s="305">
        <v>0</v>
      </c>
      <c r="K46" s="305">
        <v>0</v>
      </c>
      <c r="L46" t="s" s="304">
        <f>IF(J46&gt;0,IF(K46/J46&gt;=100,"&gt;&gt;100",K46/J46*100),"-")</f>
        <v>2015</v>
      </c>
      <c r="M46" s="286"/>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74"/>
      <c r="DS46" s="174"/>
      <c r="DT46" s="174"/>
      <c r="DU46" s="174"/>
      <c r="DV46" s="174"/>
      <c r="DW46" s="174"/>
      <c r="DX46" s="174"/>
      <c r="DY46" s="174"/>
      <c r="DZ46" s="174"/>
      <c r="EA46" s="174"/>
      <c r="EB46" s="174"/>
      <c r="EC46" s="174"/>
      <c r="ED46" s="174"/>
      <c r="EE46" s="174"/>
      <c r="EF46" s="174"/>
      <c r="EG46" s="174"/>
      <c r="EH46" s="174"/>
      <c r="EI46" s="174"/>
      <c r="EJ46" s="174"/>
      <c r="EK46" s="174"/>
      <c r="EL46" s="174"/>
      <c r="EM46" s="174"/>
      <c r="EN46" s="174"/>
      <c r="EO46" s="174"/>
      <c r="EP46" s="174"/>
      <c r="EQ46" s="174"/>
      <c r="ER46" s="174"/>
      <c r="ES46" s="174"/>
      <c r="ET46" s="174"/>
      <c r="EU46" s="174"/>
      <c r="EV46" s="174"/>
      <c r="EW46" s="174"/>
      <c r="EX46" s="174"/>
      <c r="EY46" s="174"/>
      <c r="EZ46" s="174"/>
      <c r="FA46" s="174"/>
      <c r="FB46" s="174"/>
      <c r="FC46" s="174"/>
      <c r="FD46" s="174"/>
      <c r="FE46" s="174"/>
      <c r="FF46" s="174"/>
      <c r="FG46" s="174"/>
      <c r="FH46" s="174"/>
      <c r="FI46" s="174"/>
      <c r="FJ46" s="174"/>
      <c r="FK46" s="174"/>
      <c r="FL46" s="174"/>
      <c r="FM46" s="174"/>
      <c r="FN46" s="174"/>
      <c r="FO46" s="174"/>
      <c r="FP46" s="174"/>
      <c r="FQ46" s="174"/>
      <c r="FR46" s="174"/>
      <c r="FS46" s="174"/>
      <c r="FT46" s="174"/>
      <c r="FU46" s="174"/>
      <c r="FV46" s="174"/>
      <c r="FW46" s="174"/>
      <c r="FX46" s="174"/>
      <c r="FY46" s="174"/>
      <c r="FZ46" s="174"/>
      <c r="GA46" s="174"/>
      <c r="GB46" s="174"/>
      <c r="GC46" s="174"/>
      <c r="GD46" s="174"/>
      <c r="GE46" s="174"/>
      <c r="GF46" s="174"/>
      <c r="GG46" s="174"/>
      <c r="GH46" s="174"/>
      <c r="GI46" s="174"/>
      <c r="GJ46" s="174"/>
      <c r="GK46" s="174"/>
      <c r="GL46" s="174"/>
      <c r="GM46" s="174"/>
      <c r="GN46" s="174"/>
      <c r="GO46" s="174"/>
      <c r="GP46" s="174"/>
      <c r="GQ46" s="174"/>
      <c r="GR46" s="174"/>
      <c r="GS46" s="174"/>
      <c r="GT46" s="174"/>
      <c r="GU46" s="174"/>
      <c r="GV46" s="174"/>
      <c r="GW46" s="174"/>
      <c r="GX46" s="174"/>
      <c r="GY46" s="174"/>
      <c r="GZ46" s="174"/>
      <c r="HA46" s="174"/>
      <c r="HB46" s="174"/>
      <c r="HC46" s="174"/>
      <c r="HD46" s="174"/>
      <c r="HE46" s="174"/>
      <c r="HF46" s="174"/>
      <c r="HG46" s="174"/>
      <c r="HH46" s="174"/>
      <c r="HI46" s="174"/>
      <c r="HJ46" s="174"/>
      <c r="HK46" s="174"/>
      <c r="HL46" s="174"/>
      <c r="HM46" s="174"/>
      <c r="HN46" s="174"/>
      <c r="HO46" s="174"/>
      <c r="HP46" s="174"/>
      <c r="HQ46" s="174"/>
      <c r="HR46" s="174"/>
      <c r="HS46" s="174"/>
      <c r="HT46" s="174"/>
      <c r="HU46" s="174"/>
      <c r="HV46" s="174"/>
      <c r="HW46" s="174"/>
      <c r="HX46" s="174"/>
      <c r="HY46" s="174"/>
      <c r="HZ46" s="174"/>
      <c r="IA46" s="174"/>
      <c r="IB46" s="174"/>
      <c r="IC46" s="174"/>
      <c r="ID46" s="174"/>
      <c r="IE46" s="174"/>
      <c r="IF46" s="174"/>
      <c r="IG46" s="174"/>
      <c r="IH46" s="174"/>
      <c r="II46" s="174"/>
      <c r="IJ46" s="174"/>
      <c r="IK46" s="174"/>
      <c r="IL46" s="174"/>
      <c r="IM46" s="174"/>
      <c r="IN46" s="174"/>
      <c r="IO46" s="174"/>
      <c r="IP46" s="174"/>
      <c r="IQ46" s="174"/>
      <c r="IR46" s="174"/>
      <c r="IS46" s="174"/>
      <c r="IT46" s="174"/>
      <c r="IU46" s="174"/>
      <c r="IV46" s="174"/>
      <c r="IW46" s="237"/>
    </row>
    <row r="47" ht="24.75" customHeight="1">
      <c r="A47" s="281"/>
      <c r="B47" s="301">
        <v>3514</v>
      </c>
      <c r="C47" t="s" s="192">
        <v>2042</v>
      </c>
      <c r="D47" s="302"/>
      <c r="E47" s="302"/>
      <c r="F47" s="302"/>
      <c r="G47" s="302"/>
      <c r="H47" s="302"/>
      <c r="I47" s="184">
        <v>29</v>
      </c>
      <c r="J47" s="305">
        <v>0</v>
      </c>
      <c r="K47" s="305">
        <v>0</v>
      </c>
      <c r="L47" t="s" s="304">
        <f>IF(J47&gt;0,IF(K47/J47&gt;=100,"&gt;&gt;100",K47/J47*100),"-")</f>
        <v>2015</v>
      </c>
      <c r="M47" s="286"/>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74"/>
      <c r="DS47" s="174"/>
      <c r="DT47" s="174"/>
      <c r="DU47" s="174"/>
      <c r="DV47" s="174"/>
      <c r="DW47" s="174"/>
      <c r="DX47" s="174"/>
      <c r="DY47" s="174"/>
      <c r="DZ47" s="174"/>
      <c r="EA47" s="174"/>
      <c r="EB47" s="174"/>
      <c r="EC47" s="174"/>
      <c r="ED47" s="174"/>
      <c r="EE47" s="174"/>
      <c r="EF47" s="174"/>
      <c r="EG47" s="174"/>
      <c r="EH47" s="174"/>
      <c r="EI47" s="174"/>
      <c r="EJ47" s="174"/>
      <c r="EK47" s="174"/>
      <c r="EL47" s="174"/>
      <c r="EM47" s="174"/>
      <c r="EN47" s="174"/>
      <c r="EO47" s="174"/>
      <c r="EP47" s="174"/>
      <c r="EQ47" s="174"/>
      <c r="ER47" s="174"/>
      <c r="ES47" s="174"/>
      <c r="ET47" s="174"/>
      <c r="EU47" s="174"/>
      <c r="EV47" s="174"/>
      <c r="EW47" s="174"/>
      <c r="EX47" s="174"/>
      <c r="EY47" s="174"/>
      <c r="EZ47" s="174"/>
      <c r="FA47" s="174"/>
      <c r="FB47" s="174"/>
      <c r="FC47" s="174"/>
      <c r="FD47" s="174"/>
      <c r="FE47" s="174"/>
      <c r="FF47" s="174"/>
      <c r="FG47" s="174"/>
      <c r="FH47" s="174"/>
      <c r="FI47" s="174"/>
      <c r="FJ47" s="174"/>
      <c r="FK47" s="174"/>
      <c r="FL47" s="174"/>
      <c r="FM47" s="174"/>
      <c r="FN47" s="174"/>
      <c r="FO47" s="174"/>
      <c r="FP47" s="174"/>
      <c r="FQ47" s="174"/>
      <c r="FR47" s="174"/>
      <c r="FS47" s="174"/>
      <c r="FT47" s="174"/>
      <c r="FU47" s="174"/>
      <c r="FV47" s="174"/>
      <c r="FW47" s="174"/>
      <c r="FX47" s="174"/>
      <c r="FY47" s="174"/>
      <c r="FZ47" s="174"/>
      <c r="GA47" s="174"/>
      <c r="GB47" s="174"/>
      <c r="GC47" s="174"/>
      <c r="GD47" s="174"/>
      <c r="GE47" s="174"/>
      <c r="GF47" s="174"/>
      <c r="GG47" s="174"/>
      <c r="GH47" s="174"/>
      <c r="GI47" s="174"/>
      <c r="GJ47" s="174"/>
      <c r="GK47" s="174"/>
      <c r="GL47" s="174"/>
      <c r="GM47" s="174"/>
      <c r="GN47" s="174"/>
      <c r="GO47" s="174"/>
      <c r="GP47" s="174"/>
      <c r="GQ47" s="174"/>
      <c r="GR47" s="174"/>
      <c r="GS47" s="174"/>
      <c r="GT47" s="174"/>
      <c r="GU47" s="174"/>
      <c r="GV47" s="174"/>
      <c r="GW47" s="174"/>
      <c r="GX47" s="174"/>
      <c r="GY47" s="174"/>
      <c r="GZ47" s="174"/>
      <c r="HA47" s="174"/>
      <c r="HB47" s="174"/>
      <c r="HC47" s="174"/>
      <c r="HD47" s="174"/>
      <c r="HE47" s="174"/>
      <c r="HF47" s="174"/>
      <c r="HG47" s="174"/>
      <c r="HH47" s="174"/>
      <c r="HI47" s="174"/>
      <c r="HJ47" s="174"/>
      <c r="HK47" s="174"/>
      <c r="HL47" s="174"/>
      <c r="HM47" s="174"/>
      <c r="HN47" s="174"/>
      <c r="HO47" s="174"/>
      <c r="HP47" s="174"/>
      <c r="HQ47" s="174"/>
      <c r="HR47" s="174"/>
      <c r="HS47" s="174"/>
      <c r="HT47" s="174"/>
      <c r="HU47" s="174"/>
      <c r="HV47" s="174"/>
      <c r="HW47" s="174"/>
      <c r="HX47" s="174"/>
      <c r="HY47" s="174"/>
      <c r="HZ47" s="174"/>
      <c r="IA47" s="174"/>
      <c r="IB47" s="174"/>
      <c r="IC47" s="174"/>
      <c r="ID47" s="174"/>
      <c r="IE47" s="174"/>
      <c r="IF47" s="174"/>
      <c r="IG47" s="174"/>
      <c r="IH47" s="174"/>
      <c r="II47" s="174"/>
      <c r="IJ47" s="174"/>
      <c r="IK47" s="174"/>
      <c r="IL47" s="174"/>
      <c r="IM47" s="174"/>
      <c r="IN47" s="174"/>
      <c r="IO47" s="174"/>
      <c r="IP47" s="174"/>
      <c r="IQ47" s="174"/>
      <c r="IR47" s="174"/>
      <c r="IS47" s="174"/>
      <c r="IT47" s="174"/>
      <c r="IU47" s="174"/>
      <c r="IV47" s="174"/>
      <c r="IW47" s="237"/>
    </row>
    <row r="48" ht="12.75" customHeight="1">
      <c r="A48" s="281"/>
      <c r="B48" s="301">
        <v>352</v>
      </c>
      <c r="C48" t="s" s="313">
        <v>2043</v>
      </c>
      <c r="D48" s="314"/>
      <c r="E48" s="314"/>
      <c r="F48" s="314"/>
      <c r="G48" s="314"/>
      <c r="H48" s="314"/>
      <c r="I48" s="184">
        <v>30</v>
      </c>
      <c r="J48" s="303">
        <f>J49+J50</f>
        <v>109950</v>
      </c>
      <c r="K48" s="303">
        <f>K49+K50</f>
        <v>44125</v>
      </c>
      <c r="L48" s="306">
        <f>IF(J48&gt;0,IF(K48/J48&gt;=100,"&gt;&gt;100",K48/J48*100),"-")</f>
        <v>40.1318781264211</v>
      </c>
      <c r="M48" s="286"/>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4"/>
      <c r="FQ48" s="174"/>
      <c r="FR48" s="174"/>
      <c r="FS48" s="174"/>
      <c r="FT48" s="174"/>
      <c r="FU48" s="174"/>
      <c r="FV48" s="174"/>
      <c r="FW48" s="174"/>
      <c r="FX48" s="174"/>
      <c r="FY48" s="174"/>
      <c r="FZ48" s="174"/>
      <c r="GA48" s="174"/>
      <c r="GB48" s="174"/>
      <c r="GC48" s="174"/>
      <c r="GD48" s="174"/>
      <c r="GE48" s="174"/>
      <c r="GF48" s="174"/>
      <c r="GG48" s="174"/>
      <c r="GH48" s="174"/>
      <c r="GI48" s="174"/>
      <c r="GJ48" s="174"/>
      <c r="GK48" s="174"/>
      <c r="GL48" s="174"/>
      <c r="GM48" s="174"/>
      <c r="GN48" s="174"/>
      <c r="GO48" s="174"/>
      <c r="GP48" s="174"/>
      <c r="GQ48" s="174"/>
      <c r="GR48" s="174"/>
      <c r="GS48" s="174"/>
      <c r="GT48" s="174"/>
      <c r="GU48" s="174"/>
      <c r="GV48" s="174"/>
      <c r="GW48" s="174"/>
      <c r="GX48" s="174"/>
      <c r="GY48" s="174"/>
      <c r="GZ48" s="174"/>
      <c r="HA48" s="174"/>
      <c r="HB48" s="174"/>
      <c r="HC48" s="174"/>
      <c r="HD48" s="174"/>
      <c r="HE48" s="174"/>
      <c r="HF48" s="174"/>
      <c r="HG48" s="174"/>
      <c r="HH48" s="174"/>
      <c r="HI48" s="174"/>
      <c r="HJ48" s="174"/>
      <c r="HK48" s="174"/>
      <c r="HL48" s="174"/>
      <c r="HM48" s="174"/>
      <c r="HN48" s="174"/>
      <c r="HO48" s="174"/>
      <c r="HP48" s="174"/>
      <c r="HQ48" s="174"/>
      <c r="HR48" s="174"/>
      <c r="HS48" s="174"/>
      <c r="HT48" s="174"/>
      <c r="HU48" s="174"/>
      <c r="HV48" s="174"/>
      <c r="HW48" s="174"/>
      <c r="HX48" s="174"/>
      <c r="HY48" s="174"/>
      <c r="HZ48" s="174"/>
      <c r="IA48" s="174"/>
      <c r="IB48" s="174"/>
      <c r="IC48" s="174"/>
      <c r="ID48" s="174"/>
      <c r="IE48" s="174"/>
      <c r="IF48" s="174"/>
      <c r="IG48" s="174"/>
      <c r="IH48" s="174"/>
      <c r="II48" s="174"/>
      <c r="IJ48" s="174"/>
      <c r="IK48" s="174"/>
      <c r="IL48" s="174"/>
      <c r="IM48" s="174"/>
      <c r="IN48" s="174"/>
      <c r="IO48" s="174"/>
      <c r="IP48" s="174"/>
      <c r="IQ48" s="174"/>
      <c r="IR48" s="174"/>
      <c r="IS48" s="174"/>
      <c r="IT48" s="174"/>
      <c r="IU48" s="174"/>
      <c r="IV48" s="174"/>
      <c r="IW48" s="237"/>
    </row>
    <row r="49" ht="13.65" customHeight="1">
      <c r="A49" s="281"/>
      <c r="B49" s="301">
        <v>3521</v>
      </c>
      <c r="C49" t="s" s="192">
        <v>2044</v>
      </c>
      <c r="D49" s="302"/>
      <c r="E49" s="302"/>
      <c r="F49" s="302"/>
      <c r="G49" s="302"/>
      <c r="H49" s="302"/>
      <c r="I49" s="184">
        <v>31</v>
      </c>
      <c r="J49" s="305">
        <v>109950</v>
      </c>
      <c r="K49" s="305">
        <v>44125</v>
      </c>
      <c r="L49" s="306">
        <f>IF(J49&gt;0,IF(K49/J49&gt;=100,"&gt;&gt;100",K49/J49*100),"-")</f>
        <v>40.1318781264211</v>
      </c>
      <c r="M49" s="286"/>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4"/>
      <c r="FQ49" s="174"/>
      <c r="FR49" s="174"/>
      <c r="FS49" s="174"/>
      <c r="FT49" s="174"/>
      <c r="FU49" s="174"/>
      <c r="FV49" s="174"/>
      <c r="FW49" s="174"/>
      <c r="FX49" s="174"/>
      <c r="FY49" s="174"/>
      <c r="FZ49" s="174"/>
      <c r="GA49" s="174"/>
      <c r="GB49" s="174"/>
      <c r="GC49" s="174"/>
      <c r="GD49" s="174"/>
      <c r="GE49" s="174"/>
      <c r="GF49" s="174"/>
      <c r="GG49" s="174"/>
      <c r="GH49" s="174"/>
      <c r="GI49" s="174"/>
      <c r="GJ49" s="174"/>
      <c r="GK49" s="174"/>
      <c r="GL49" s="174"/>
      <c r="GM49" s="174"/>
      <c r="GN49" s="174"/>
      <c r="GO49" s="174"/>
      <c r="GP49" s="174"/>
      <c r="GQ49" s="174"/>
      <c r="GR49" s="174"/>
      <c r="GS49" s="174"/>
      <c r="GT49" s="174"/>
      <c r="GU49" s="174"/>
      <c r="GV49" s="174"/>
      <c r="GW49" s="174"/>
      <c r="GX49" s="174"/>
      <c r="GY49" s="174"/>
      <c r="GZ49" s="174"/>
      <c r="HA49" s="174"/>
      <c r="HB49" s="174"/>
      <c r="HC49" s="174"/>
      <c r="HD49" s="174"/>
      <c r="HE49" s="174"/>
      <c r="HF49" s="174"/>
      <c r="HG49" s="174"/>
      <c r="HH49" s="174"/>
      <c r="HI49" s="174"/>
      <c r="HJ49" s="174"/>
      <c r="HK49" s="174"/>
      <c r="HL49" s="174"/>
      <c r="HM49" s="174"/>
      <c r="HN49" s="174"/>
      <c r="HO49" s="174"/>
      <c r="HP49" s="174"/>
      <c r="HQ49" s="174"/>
      <c r="HR49" s="174"/>
      <c r="HS49" s="174"/>
      <c r="HT49" s="174"/>
      <c r="HU49" s="174"/>
      <c r="HV49" s="174"/>
      <c r="HW49" s="174"/>
      <c r="HX49" s="174"/>
      <c r="HY49" s="174"/>
      <c r="HZ49" s="174"/>
      <c r="IA49" s="174"/>
      <c r="IB49" s="174"/>
      <c r="IC49" s="174"/>
      <c r="ID49" s="174"/>
      <c r="IE49" s="174"/>
      <c r="IF49" s="174"/>
      <c r="IG49" s="174"/>
      <c r="IH49" s="174"/>
      <c r="II49" s="174"/>
      <c r="IJ49" s="174"/>
      <c r="IK49" s="174"/>
      <c r="IL49" s="174"/>
      <c r="IM49" s="174"/>
      <c r="IN49" s="174"/>
      <c r="IO49" s="174"/>
      <c r="IP49" s="174"/>
      <c r="IQ49" s="174"/>
      <c r="IR49" s="174"/>
      <c r="IS49" s="174"/>
      <c r="IT49" s="174"/>
      <c r="IU49" s="174"/>
      <c r="IV49" s="174"/>
      <c r="IW49" s="237"/>
    </row>
    <row r="50" ht="13.65" customHeight="1">
      <c r="A50" s="281"/>
      <c r="B50" s="301">
        <v>3522</v>
      </c>
      <c r="C50" t="s" s="192">
        <v>2045</v>
      </c>
      <c r="D50" s="302"/>
      <c r="E50" s="302"/>
      <c r="F50" s="302"/>
      <c r="G50" s="302"/>
      <c r="H50" s="302"/>
      <c r="I50" s="184">
        <v>32</v>
      </c>
      <c r="J50" s="305">
        <v>0</v>
      </c>
      <c r="K50" s="305">
        <v>0</v>
      </c>
      <c r="L50" t="s" s="304">
        <f>IF(J50&gt;0,IF(K50/J50&gt;=100,"&gt;&gt;100",K50/J50*100),"-")</f>
        <v>2015</v>
      </c>
      <c r="M50" s="286"/>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4"/>
      <c r="FQ50" s="174"/>
      <c r="FR50" s="174"/>
      <c r="FS50" s="174"/>
      <c r="FT50" s="174"/>
      <c r="FU50" s="174"/>
      <c r="FV50" s="174"/>
      <c r="FW50" s="174"/>
      <c r="FX50" s="174"/>
      <c r="FY50" s="174"/>
      <c r="FZ50" s="174"/>
      <c r="GA50" s="174"/>
      <c r="GB50" s="174"/>
      <c r="GC50" s="174"/>
      <c r="GD50" s="174"/>
      <c r="GE50" s="174"/>
      <c r="GF50" s="174"/>
      <c r="GG50" s="174"/>
      <c r="GH50" s="174"/>
      <c r="GI50" s="174"/>
      <c r="GJ50" s="174"/>
      <c r="GK50" s="174"/>
      <c r="GL50" s="174"/>
      <c r="GM50" s="174"/>
      <c r="GN50" s="174"/>
      <c r="GO50" s="174"/>
      <c r="GP50" s="174"/>
      <c r="GQ50" s="174"/>
      <c r="GR50" s="174"/>
      <c r="GS50" s="174"/>
      <c r="GT50" s="174"/>
      <c r="GU50" s="174"/>
      <c r="GV50" s="174"/>
      <c r="GW50" s="174"/>
      <c r="GX50" s="174"/>
      <c r="GY50" s="174"/>
      <c r="GZ50" s="174"/>
      <c r="HA50" s="174"/>
      <c r="HB50" s="174"/>
      <c r="HC50" s="174"/>
      <c r="HD50" s="174"/>
      <c r="HE50" s="174"/>
      <c r="HF50" s="174"/>
      <c r="HG50" s="174"/>
      <c r="HH50" s="174"/>
      <c r="HI50" s="174"/>
      <c r="HJ50" s="174"/>
      <c r="HK50" s="174"/>
      <c r="HL50" s="174"/>
      <c r="HM50" s="174"/>
      <c r="HN50" s="174"/>
      <c r="HO50" s="174"/>
      <c r="HP50" s="174"/>
      <c r="HQ50" s="174"/>
      <c r="HR50" s="174"/>
      <c r="HS50" s="174"/>
      <c r="HT50" s="174"/>
      <c r="HU50" s="174"/>
      <c r="HV50" s="174"/>
      <c r="HW50" s="174"/>
      <c r="HX50" s="174"/>
      <c r="HY50" s="174"/>
      <c r="HZ50" s="174"/>
      <c r="IA50" s="174"/>
      <c r="IB50" s="174"/>
      <c r="IC50" s="174"/>
      <c r="ID50" s="174"/>
      <c r="IE50" s="174"/>
      <c r="IF50" s="174"/>
      <c r="IG50" s="174"/>
      <c r="IH50" s="174"/>
      <c r="II50" s="174"/>
      <c r="IJ50" s="174"/>
      <c r="IK50" s="174"/>
      <c r="IL50" s="174"/>
      <c r="IM50" s="174"/>
      <c r="IN50" s="174"/>
      <c r="IO50" s="174"/>
      <c r="IP50" s="174"/>
      <c r="IQ50" s="174"/>
      <c r="IR50" s="174"/>
      <c r="IS50" s="174"/>
      <c r="IT50" s="174"/>
      <c r="IU50" s="174"/>
      <c r="IV50" s="174"/>
      <c r="IW50" s="237"/>
    </row>
    <row r="51" ht="12.75" customHeight="1">
      <c r="A51" s="281"/>
      <c r="B51" s="301">
        <v>353</v>
      </c>
      <c r="C51" t="s" s="192">
        <v>2046</v>
      </c>
      <c r="D51" s="302"/>
      <c r="E51" s="302"/>
      <c r="F51" s="302"/>
      <c r="G51" s="302"/>
      <c r="H51" s="302"/>
      <c r="I51" s="184">
        <v>33</v>
      </c>
      <c r="J51" s="303">
        <f>J52+J53</f>
        <v>0</v>
      </c>
      <c r="K51" s="303">
        <f>K52+K53</f>
        <v>27104</v>
      </c>
      <c r="L51" t="s" s="304">
        <f>IF(J51&gt;0,IF(K51/J51&gt;=100,"&gt;&gt;100",K51/J51*100),"-")</f>
        <v>2015</v>
      </c>
      <c r="M51" s="286"/>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4"/>
      <c r="FQ51" s="174"/>
      <c r="FR51" s="174"/>
      <c r="FS51" s="174"/>
      <c r="FT51" s="174"/>
      <c r="FU51" s="174"/>
      <c r="FV51" s="174"/>
      <c r="FW51" s="174"/>
      <c r="FX51" s="174"/>
      <c r="FY51" s="174"/>
      <c r="FZ51" s="174"/>
      <c r="GA51" s="174"/>
      <c r="GB51" s="174"/>
      <c r="GC51" s="174"/>
      <c r="GD51" s="174"/>
      <c r="GE51" s="174"/>
      <c r="GF51" s="174"/>
      <c r="GG51" s="174"/>
      <c r="GH51" s="174"/>
      <c r="GI51" s="174"/>
      <c r="GJ51" s="174"/>
      <c r="GK51" s="174"/>
      <c r="GL51" s="174"/>
      <c r="GM51" s="174"/>
      <c r="GN51" s="174"/>
      <c r="GO51" s="174"/>
      <c r="GP51" s="174"/>
      <c r="GQ51" s="174"/>
      <c r="GR51" s="174"/>
      <c r="GS51" s="174"/>
      <c r="GT51" s="174"/>
      <c r="GU51" s="174"/>
      <c r="GV51" s="174"/>
      <c r="GW51" s="174"/>
      <c r="GX51" s="174"/>
      <c r="GY51" s="174"/>
      <c r="GZ51" s="174"/>
      <c r="HA51" s="174"/>
      <c r="HB51" s="174"/>
      <c r="HC51" s="174"/>
      <c r="HD51" s="174"/>
      <c r="HE51" s="174"/>
      <c r="HF51" s="174"/>
      <c r="HG51" s="174"/>
      <c r="HH51" s="174"/>
      <c r="HI51" s="174"/>
      <c r="HJ51" s="174"/>
      <c r="HK51" s="174"/>
      <c r="HL51" s="174"/>
      <c r="HM51" s="174"/>
      <c r="HN51" s="174"/>
      <c r="HO51" s="174"/>
      <c r="HP51" s="174"/>
      <c r="HQ51" s="174"/>
      <c r="HR51" s="174"/>
      <c r="HS51" s="174"/>
      <c r="HT51" s="174"/>
      <c r="HU51" s="174"/>
      <c r="HV51" s="174"/>
      <c r="HW51" s="174"/>
      <c r="HX51" s="174"/>
      <c r="HY51" s="174"/>
      <c r="HZ51" s="174"/>
      <c r="IA51" s="174"/>
      <c r="IB51" s="174"/>
      <c r="IC51" s="174"/>
      <c r="ID51" s="174"/>
      <c r="IE51" s="174"/>
      <c r="IF51" s="174"/>
      <c r="IG51" s="174"/>
      <c r="IH51" s="174"/>
      <c r="II51" s="174"/>
      <c r="IJ51" s="174"/>
      <c r="IK51" s="174"/>
      <c r="IL51" s="174"/>
      <c r="IM51" s="174"/>
      <c r="IN51" s="174"/>
      <c r="IO51" s="174"/>
      <c r="IP51" s="174"/>
      <c r="IQ51" s="174"/>
      <c r="IR51" s="174"/>
      <c r="IS51" s="174"/>
      <c r="IT51" s="174"/>
      <c r="IU51" s="174"/>
      <c r="IV51" s="174"/>
      <c r="IW51" s="237"/>
    </row>
    <row r="52" ht="12.75" customHeight="1">
      <c r="A52" s="281"/>
      <c r="B52" s="301">
        <v>3531</v>
      </c>
      <c r="C52" t="s" s="192">
        <v>2047</v>
      </c>
      <c r="D52" s="302"/>
      <c r="E52" s="302"/>
      <c r="F52" s="302"/>
      <c r="G52" s="302"/>
      <c r="H52" s="302"/>
      <c r="I52" s="184">
        <v>34</v>
      </c>
      <c r="J52" s="305">
        <v>0</v>
      </c>
      <c r="K52" s="305">
        <v>27104</v>
      </c>
      <c r="L52" t="s" s="304">
        <f>IF(J52&gt;0,IF(K52/J52&gt;=100,"&gt;&gt;100",K52/J52*100),"-")</f>
        <v>2015</v>
      </c>
      <c r="M52" s="286"/>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c r="EO52" s="174"/>
      <c r="EP52" s="174"/>
      <c r="EQ52" s="174"/>
      <c r="ER52" s="174"/>
      <c r="ES52" s="174"/>
      <c r="ET52" s="174"/>
      <c r="EU52" s="174"/>
      <c r="EV52" s="174"/>
      <c r="EW52" s="174"/>
      <c r="EX52" s="174"/>
      <c r="EY52" s="174"/>
      <c r="EZ52" s="174"/>
      <c r="FA52" s="174"/>
      <c r="FB52" s="174"/>
      <c r="FC52" s="174"/>
      <c r="FD52" s="174"/>
      <c r="FE52" s="174"/>
      <c r="FF52" s="174"/>
      <c r="FG52" s="174"/>
      <c r="FH52" s="174"/>
      <c r="FI52" s="174"/>
      <c r="FJ52" s="174"/>
      <c r="FK52" s="174"/>
      <c r="FL52" s="174"/>
      <c r="FM52" s="174"/>
      <c r="FN52" s="174"/>
      <c r="FO52" s="174"/>
      <c r="FP52" s="174"/>
      <c r="FQ52" s="174"/>
      <c r="FR52" s="174"/>
      <c r="FS52" s="174"/>
      <c r="FT52" s="174"/>
      <c r="FU52" s="174"/>
      <c r="FV52" s="174"/>
      <c r="FW52" s="174"/>
      <c r="FX52" s="174"/>
      <c r="FY52" s="174"/>
      <c r="FZ52" s="174"/>
      <c r="GA52" s="174"/>
      <c r="GB52" s="174"/>
      <c r="GC52" s="174"/>
      <c r="GD52" s="174"/>
      <c r="GE52" s="174"/>
      <c r="GF52" s="174"/>
      <c r="GG52" s="174"/>
      <c r="GH52" s="174"/>
      <c r="GI52" s="174"/>
      <c r="GJ52" s="174"/>
      <c r="GK52" s="174"/>
      <c r="GL52" s="174"/>
      <c r="GM52" s="174"/>
      <c r="GN52" s="174"/>
      <c r="GO52" s="174"/>
      <c r="GP52" s="174"/>
      <c r="GQ52" s="174"/>
      <c r="GR52" s="174"/>
      <c r="GS52" s="174"/>
      <c r="GT52" s="174"/>
      <c r="GU52" s="174"/>
      <c r="GV52" s="174"/>
      <c r="GW52" s="174"/>
      <c r="GX52" s="174"/>
      <c r="GY52" s="174"/>
      <c r="GZ52" s="174"/>
      <c r="HA52" s="174"/>
      <c r="HB52" s="174"/>
      <c r="HC52" s="174"/>
      <c r="HD52" s="174"/>
      <c r="HE52" s="174"/>
      <c r="HF52" s="174"/>
      <c r="HG52" s="174"/>
      <c r="HH52" s="174"/>
      <c r="HI52" s="174"/>
      <c r="HJ52" s="174"/>
      <c r="HK52" s="174"/>
      <c r="HL52" s="174"/>
      <c r="HM52" s="174"/>
      <c r="HN52" s="174"/>
      <c r="HO52" s="174"/>
      <c r="HP52" s="174"/>
      <c r="HQ52" s="174"/>
      <c r="HR52" s="174"/>
      <c r="HS52" s="174"/>
      <c r="HT52" s="174"/>
      <c r="HU52" s="174"/>
      <c r="HV52" s="174"/>
      <c r="HW52" s="174"/>
      <c r="HX52" s="174"/>
      <c r="HY52" s="174"/>
      <c r="HZ52" s="174"/>
      <c r="IA52" s="174"/>
      <c r="IB52" s="174"/>
      <c r="IC52" s="174"/>
      <c r="ID52" s="174"/>
      <c r="IE52" s="174"/>
      <c r="IF52" s="174"/>
      <c r="IG52" s="174"/>
      <c r="IH52" s="174"/>
      <c r="II52" s="174"/>
      <c r="IJ52" s="174"/>
      <c r="IK52" s="174"/>
      <c r="IL52" s="174"/>
      <c r="IM52" s="174"/>
      <c r="IN52" s="174"/>
      <c r="IO52" s="174"/>
      <c r="IP52" s="174"/>
      <c r="IQ52" s="174"/>
      <c r="IR52" s="174"/>
      <c r="IS52" s="174"/>
      <c r="IT52" s="174"/>
      <c r="IU52" s="174"/>
      <c r="IV52" s="174"/>
      <c r="IW52" s="237"/>
    </row>
    <row r="53" ht="12.75" customHeight="1">
      <c r="A53" s="281"/>
      <c r="B53" s="301">
        <v>3532</v>
      </c>
      <c r="C53" t="s" s="192">
        <v>2048</v>
      </c>
      <c r="D53" s="302"/>
      <c r="E53" s="302"/>
      <c r="F53" s="302"/>
      <c r="G53" s="302"/>
      <c r="H53" s="302"/>
      <c r="I53" s="184">
        <v>35</v>
      </c>
      <c r="J53" s="305">
        <v>0</v>
      </c>
      <c r="K53" s="305">
        <v>0</v>
      </c>
      <c r="L53" t="s" s="304">
        <f>IF(J53&gt;0,IF(K53/J53&gt;=100,"&gt;&gt;100",K53/J53*100),"-")</f>
        <v>2015</v>
      </c>
      <c r="M53" s="286"/>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c r="DA53" s="174"/>
      <c r="DB53" s="174"/>
      <c r="DC53" s="174"/>
      <c r="DD53" s="174"/>
      <c r="DE53" s="174"/>
      <c r="DF53" s="174"/>
      <c r="DG53" s="174"/>
      <c r="DH53" s="174"/>
      <c r="DI53" s="174"/>
      <c r="DJ53" s="174"/>
      <c r="DK53" s="174"/>
      <c r="DL53" s="174"/>
      <c r="DM53" s="174"/>
      <c r="DN53" s="174"/>
      <c r="DO53" s="174"/>
      <c r="DP53" s="174"/>
      <c r="DQ53" s="174"/>
      <c r="DR53" s="174"/>
      <c r="DS53" s="174"/>
      <c r="DT53" s="174"/>
      <c r="DU53" s="174"/>
      <c r="DV53" s="174"/>
      <c r="DW53" s="174"/>
      <c r="DX53" s="174"/>
      <c r="DY53" s="174"/>
      <c r="DZ53" s="174"/>
      <c r="EA53" s="174"/>
      <c r="EB53" s="174"/>
      <c r="EC53" s="174"/>
      <c r="ED53" s="174"/>
      <c r="EE53" s="174"/>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4"/>
      <c r="FF53" s="174"/>
      <c r="FG53" s="174"/>
      <c r="FH53" s="174"/>
      <c r="FI53" s="174"/>
      <c r="FJ53" s="174"/>
      <c r="FK53" s="174"/>
      <c r="FL53" s="174"/>
      <c r="FM53" s="174"/>
      <c r="FN53" s="174"/>
      <c r="FO53" s="174"/>
      <c r="FP53" s="174"/>
      <c r="FQ53" s="174"/>
      <c r="FR53" s="174"/>
      <c r="FS53" s="174"/>
      <c r="FT53" s="174"/>
      <c r="FU53" s="174"/>
      <c r="FV53" s="174"/>
      <c r="FW53" s="174"/>
      <c r="FX53" s="174"/>
      <c r="FY53" s="174"/>
      <c r="FZ53" s="174"/>
      <c r="GA53" s="174"/>
      <c r="GB53" s="174"/>
      <c r="GC53" s="174"/>
      <c r="GD53" s="174"/>
      <c r="GE53" s="174"/>
      <c r="GF53" s="174"/>
      <c r="GG53" s="174"/>
      <c r="GH53" s="174"/>
      <c r="GI53" s="174"/>
      <c r="GJ53" s="174"/>
      <c r="GK53" s="174"/>
      <c r="GL53" s="174"/>
      <c r="GM53" s="174"/>
      <c r="GN53" s="174"/>
      <c r="GO53" s="174"/>
      <c r="GP53" s="174"/>
      <c r="GQ53" s="174"/>
      <c r="GR53" s="174"/>
      <c r="GS53" s="174"/>
      <c r="GT53" s="174"/>
      <c r="GU53" s="174"/>
      <c r="GV53" s="174"/>
      <c r="GW53" s="174"/>
      <c r="GX53" s="174"/>
      <c r="GY53" s="174"/>
      <c r="GZ53" s="174"/>
      <c r="HA53" s="174"/>
      <c r="HB53" s="174"/>
      <c r="HC53" s="174"/>
      <c r="HD53" s="174"/>
      <c r="HE53" s="174"/>
      <c r="HF53" s="174"/>
      <c r="HG53" s="174"/>
      <c r="HH53" s="174"/>
      <c r="HI53" s="174"/>
      <c r="HJ53" s="174"/>
      <c r="HK53" s="174"/>
      <c r="HL53" s="174"/>
      <c r="HM53" s="174"/>
      <c r="HN53" s="174"/>
      <c r="HO53" s="174"/>
      <c r="HP53" s="174"/>
      <c r="HQ53" s="174"/>
      <c r="HR53" s="174"/>
      <c r="HS53" s="174"/>
      <c r="HT53" s="174"/>
      <c r="HU53" s="174"/>
      <c r="HV53" s="174"/>
      <c r="HW53" s="174"/>
      <c r="HX53" s="174"/>
      <c r="HY53" s="174"/>
      <c r="HZ53" s="174"/>
      <c r="IA53" s="174"/>
      <c r="IB53" s="174"/>
      <c r="IC53" s="174"/>
      <c r="ID53" s="174"/>
      <c r="IE53" s="174"/>
      <c r="IF53" s="174"/>
      <c r="IG53" s="174"/>
      <c r="IH53" s="174"/>
      <c r="II53" s="174"/>
      <c r="IJ53" s="174"/>
      <c r="IK53" s="174"/>
      <c r="IL53" s="174"/>
      <c r="IM53" s="174"/>
      <c r="IN53" s="174"/>
      <c r="IO53" s="174"/>
      <c r="IP53" s="174"/>
      <c r="IQ53" s="174"/>
      <c r="IR53" s="174"/>
      <c r="IS53" s="174"/>
      <c r="IT53" s="174"/>
      <c r="IU53" s="174"/>
      <c r="IV53" s="174"/>
      <c r="IW53" s="237"/>
    </row>
    <row r="54" ht="13.65" customHeight="1">
      <c r="A54" s="281"/>
      <c r="B54" s="301">
        <v>354</v>
      </c>
      <c r="C54" t="s" s="192">
        <v>2049</v>
      </c>
      <c r="D54" s="302"/>
      <c r="E54" s="302"/>
      <c r="F54" s="302"/>
      <c r="G54" s="302"/>
      <c r="H54" s="302"/>
      <c r="I54" s="184">
        <v>36</v>
      </c>
      <c r="J54" s="305">
        <v>0</v>
      </c>
      <c r="K54" s="305">
        <v>0</v>
      </c>
      <c r="L54" t="s" s="304">
        <f>IF(J54&gt;0,IF(K54/J54&gt;=100,"&gt;&gt;100",K54/J54*100),"-")</f>
        <v>2015</v>
      </c>
      <c r="M54" s="286"/>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4"/>
      <c r="FQ54" s="174"/>
      <c r="FR54" s="174"/>
      <c r="FS54" s="174"/>
      <c r="FT54" s="174"/>
      <c r="FU54" s="174"/>
      <c r="FV54" s="174"/>
      <c r="FW54" s="174"/>
      <c r="FX54" s="174"/>
      <c r="FY54" s="174"/>
      <c r="FZ54" s="174"/>
      <c r="GA54" s="174"/>
      <c r="GB54" s="174"/>
      <c r="GC54" s="174"/>
      <c r="GD54" s="174"/>
      <c r="GE54" s="174"/>
      <c r="GF54" s="174"/>
      <c r="GG54" s="174"/>
      <c r="GH54" s="174"/>
      <c r="GI54" s="174"/>
      <c r="GJ54" s="174"/>
      <c r="GK54" s="174"/>
      <c r="GL54" s="174"/>
      <c r="GM54" s="174"/>
      <c r="GN54" s="174"/>
      <c r="GO54" s="174"/>
      <c r="GP54" s="174"/>
      <c r="GQ54" s="174"/>
      <c r="GR54" s="174"/>
      <c r="GS54" s="174"/>
      <c r="GT54" s="174"/>
      <c r="GU54" s="174"/>
      <c r="GV54" s="174"/>
      <c r="GW54" s="174"/>
      <c r="GX54" s="174"/>
      <c r="GY54" s="174"/>
      <c r="GZ54" s="174"/>
      <c r="HA54" s="174"/>
      <c r="HB54" s="174"/>
      <c r="HC54" s="174"/>
      <c r="HD54" s="174"/>
      <c r="HE54" s="174"/>
      <c r="HF54" s="174"/>
      <c r="HG54" s="174"/>
      <c r="HH54" s="174"/>
      <c r="HI54" s="174"/>
      <c r="HJ54" s="174"/>
      <c r="HK54" s="174"/>
      <c r="HL54" s="174"/>
      <c r="HM54" s="174"/>
      <c r="HN54" s="174"/>
      <c r="HO54" s="174"/>
      <c r="HP54" s="174"/>
      <c r="HQ54" s="174"/>
      <c r="HR54" s="174"/>
      <c r="HS54" s="174"/>
      <c r="HT54" s="174"/>
      <c r="HU54" s="174"/>
      <c r="HV54" s="174"/>
      <c r="HW54" s="174"/>
      <c r="HX54" s="174"/>
      <c r="HY54" s="174"/>
      <c r="HZ54" s="174"/>
      <c r="IA54" s="174"/>
      <c r="IB54" s="174"/>
      <c r="IC54" s="174"/>
      <c r="ID54" s="174"/>
      <c r="IE54" s="174"/>
      <c r="IF54" s="174"/>
      <c r="IG54" s="174"/>
      <c r="IH54" s="174"/>
      <c r="II54" s="174"/>
      <c r="IJ54" s="174"/>
      <c r="IK54" s="174"/>
      <c r="IL54" s="174"/>
      <c r="IM54" s="174"/>
      <c r="IN54" s="174"/>
      <c r="IO54" s="174"/>
      <c r="IP54" s="174"/>
      <c r="IQ54" s="174"/>
      <c r="IR54" s="174"/>
      <c r="IS54" s="174"/>
      <c r="IT54" s="174"/>
      <c r="IU54" s="174"/>
      <c r="IV54" s="174"/>
      <c r="IW54" s="237"/>
    </row>
    <row r="55" ht="12.75" customHeight="1">
      <c r="A55" s="281"/>
      <c r="B55" s="301">
        <v>355</v>
      </c>
      <c r="C55" t="s" s="192">
        <v>2050</v>
      </c>
      <c r="D55" s="302"/>
      <c r="E55" s="302"/>
      <c r="F55" s="302"/>
      <c r="G55" s="302"/>
      <c r="H55" s="302"/>
      <c r="I55" s="184">
        <v>37</v>
      </c>
      <c r="J55" s="303">
        <f>J56+J57</f>
        <v>0</v>
      </c>
      <c r="K55" s="303">
        <f>K56+K57</f>
        <v>0</v>
      </c>
      <c r="L55" t="s" s="304">
        <f>IF(J55&gt;0,IF(K55/J55&gt;=100,"&gt;&gt;100",K55/J55*100),"-")</f>
        <v>2015</v>
      </c>
      <c r="M55" s="286"/>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74"/>
      <c r="DE55" s="174"/>
      <c r="DF55" s="174"/>
      <c r="DG55" s="174"/>
      <c r="DH55" s="174"/>
      <c r="DI55" s="174"/>
      <c r="DJ55" s="174"/>
      <c r="DK55" s="174"/>
      <c r="DL55" s="174"/>
      <c r="DM55" s="174"/>
      <c r="DN55" s="174"/>
      <c r="DO55" s="174"/>
      <c r="DP55" s="174"/>
      <c r="DQ55" s="174"/>
      <c r="DR55" s="174"/>
      <c r="DS55" s="174"/>
      <c r="DT55" s="174"/>
      <c r="DU55" s="174"/>
      <c r="DV55" s="174"/>
      <c r="DW55" s="174"/>
      <c r="DX55" s="174"/>
      <c r="DY55" s="174"/>
      <c r="DZ55" s="174"/>
      <c r="EA55" s="174"/>
      <c r="EB55" s="174"/>
      <c r="EC55" s="174"/>
      <c r="ED55" s="174"/>
      <c r="EE55" s="174"/>
      <c r="EF55" s="174"/>
      <c r="EG55" s="174"/>
      <c r="EH55" s="174"/>
      <c r="EI55" s="174"/>
      <c r="EJ55" s="174"/>
      <c r="EK55" s="174"/>
      <c r="EL55" s="174"/>
      <c r="EM55" s="174"/>
      <c r="EN55" s="174"/>
      <c r="EO55" s="174"/>
      <c r="EP55" s="174"/>
      <c r="EQ55" s="174"/>
      <c r="ER55" s="174"/>
      <c r="ES55" s="174"/>
      <c r="ET55" s="174"/>
      <c r="EU55" s="174"/>
      <c r="EV55" s="174"/>
      <c r="EW55" s="174"/>
      <c r="EX55" s="174"/>
      <c r="EY55" s="174"/>
      <c r="EZ55" s="174"/>
      <c r="FA55" s="174"/>
      <c r="FB55" s="174"/>
      <c r="FC55" s="174"/>
      <c r="FD55" s="174"/>
      <c r="FE55" s="174"/>
      <c r="FF55" s="174"/>
      <c r="FG55" s="174"/>
      <c r="FH55" s="174"/>
      <c r="FI55" s="174"/>
      <c r="FJ55" s="174"/>
      <c r="FK55" s="174"/>
      <c r="FL55" s="174"/>
      <c r="FM55" s="174"/>
      <c r="FN55" s="174"/>
      <c r="FO55" s="174"/>
      <c r="FP55" s="174"/>
      <c r="FQ55" s="174"/>
      <c r="FR55" s="174"/>
      <c r="FS55" s="174"/>
      <c r="FT55" s="174"/>
      <c r="FU55" s="174"/>
      <c r="FV55" s="174"/>
      <c r="FW55" s="174"/>
      <c r="FX55" s="174"/>
      <c r="FY55" s="174"/>
      <c r="FZ55" s="174"/>
      <c r="GA55" s="174"/>
      <c r="GB55" s="174"/>
      <c r="GC55" s="174"/>
      <c r="GD55" s="174"/>
      <c r="GE55" s="174"/>
      <c r="GF55" s="174"/>
      <c r="GG55" s="174"/>
      <c r="GH55" s="174"/>
      <c r="GI55" s="174"/>
      <c r="GJ55" s="174"/>
      <c r="GK55" s="174"/>
      <c r="GL55" s="174"/>
      <c r="GM55" s="174"/>
      <c r="GN55" s="174"/>
      <c r="GO55" s="174"/>
      <c r="GP55" s="174"/>
      <c r="GQ55" s="174"/>
      <c r="GR55" s="174"/>
      <c r="GS55" s="174"/>
      <c r="GT55" s="174"/>
      <c r="GU55" s="174"/>
      <c r="GV55" s="174"/>
      <c r="GW55" s="174"/>
      <c r="GX55" s="174"/>
      <c r="GY55" s="174"/>
      <c r="GZ55" s="174"/>
      <c r="HA55" s="174"/>
      <c r="HB55" s="174"/>
      <c r="HC55" s="174"/>
      <c r="HD55" s="174"/>
      <c r="HE55" s="174"/>
      <c r="HF55" s="174"/>
      <c r="HG55" s="174"/>
      <c r="HH55" s="174"/>
      <c r="HI55" s="174"/>
      <c r="HJ55" s="174"/>
      <c r="HK55" s="174"/>
      <c r="HL55" s="174"/>
      <c r="HM55" s="174"/>
      <c r="HN55" s="174"/>
      <c r="HO55" s="174"/>
      <c r="HP55" s="174"/>
      <c r="HQ55" s="174"/>
      <c r="HR55" s="174"/>
      <c r="HS55" s="174"/>
      <c r="HT55" s="174"/>
      <c r="HU55" s="174"/>
      <c r="HV55" s="174"/>
      <c r="HW55" s="174"/>
      <c r="HX55" s="174"/>
      <c r="HY55" s="174"/>
      <c r="HZ55" s="174"/>
      <c r="IA55" s="174"/>
      <c r="IB55" s="174"/>
      <c r="IC55" s="174"/>
      <c r="ID55" s="174"/>
      <c r="IE55" s="174"/>
      <c r="IF55" s="174"/>
      <c r="IG55" s="174"/>
      <c r="IH55" s="174"/>
      <c r="II55" s="174"/>
      <c r="IJ55" s="174"/>
      <c r="IK55" s="174"/>
      <c r="IL55" s="174"/>
      <c r="IM55" s="174"/>
      <c r="IN55" s="174"/>
      <c r="IO55" s="174"/>
      <c r="IP55" s="174"/>
      <c r="IQ55" s="174"/>
      <c r="IR55" s="174"/>
      <c r="IS55" s="174"/>
      <c r="IT55" s="174"/>
      <c r="IU55" s="174"/>
      <c r="IV55" s="174"/>
      <c r="IW55" s="237"/>
    </row>
    <row r="56" ht="12.75" customHeight="1">
      <c r="A56" s="281"/>
      <c r="B56" s="301">
        <v>3551</v>
      </c>
      <c r="C56" t="s" s="192">
        <v>2051</v>
      </c>
      <c r="D56" s="302"/>
      <c r="E56" s="302"/>
      <c r="F56" s="302"/>
      <c r="G56" s="302"/>
      <c r="H56" s="302"/>
      <c r="I56" s="184">
        <v>38</v>
      </c>
      <c r="J56" s="305">
        <v>0</v>
      </c>
      <c r="K56" s="305">
        <v>0</v>
      </c>
      <c r="L56" t="s" s="304">
        <f>IF(J56&gt;0,IF(K56/J56&gt;=100,"&gt;&gt;100",K56/J56*100),"-")</f>
        <v>2015</v>
      </c>
      <c r="M56" s="286"/>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c r="FP56" s="174"/>
      <c r="FQ56" s="174"/>
      <c r="FR56" s="174"/>
      <c r="FS56" s="174"/>
      <c r="FT56" s="174"/>
      <c r="FU56" s="174"/>
      <c r="FV56" s="174"/>
      <c r="FW56" s="174"/>
      <c r="FX56" s="174"/>
      <c r="FY56" s="174"/>
      <c r="FZ56" s="174"/>
      <c r="GA56" s="174"/>
      <c r="GB56" s="174"/>
      <c r="GC56" s="174"/>
      <c r="GD56" s="174"/>
      <c r="GE56" s="174"/>
      <c r="GF56" s="174"/>
      <c r="GG56" s="174"/>
      <c r="GH56" s="174"/>
      <c r="GI56" s="174"/>
      <c r="GJ56" s="174"/>
      <c r="GK56" s="174"/>
      <c r="GL56" s="174"/>
      <c r="GM56" s="174"/>
      <c r="GN56" s="174"/>
      <c r="GO56" s="174"/>
      <c r="GP56" s="174"/>
      <c r="GQ56" s="174"/>
      <c r="GR56" s="174"/>
      <c r="GS56" s="174"/>
      <c r="GT56" s="174"/>
      <c r="GU56" s="174"/>
      <c r="GV56" s="174"/>
      <c r="GW56" s="174"/>
      <c r="GX56" s="174"/>
      <c r="GY56" s="174"/>
      <c r="GZ56" s="174"/>
      <c r="HA56" s="174"/>
      <c r="HB56" s="174"/>
      <c r="HC56" s="174"/>
      <c r="HD56" s="174"/>
      <c r="HE56" s="174"/>
      <c r="HF56" s="174"/>
      <c r="HG56" s="174"/>
      <c r="HH56" s="174"/>
      <c r="HI56" s="174"/>
      <c r="HJ56" s="174"/>
      <c r="HK56" s="174"/>
      <c r="HL56" s="174"/>
      <c r="HM56" s="174"/>
      <c r="HN56" s="174"/>
      <c r="HO56" s="174"/>
      <c r="HP56" s="174"/>
      <c r="HQ56" s="174"/>
      <c r="HR56" s="174"/>
      <c r="HS56" s="174"/>
      <c r="HT56" s="174"/>
      <c r="HU56" s="174"/>
      <c r="HV56" s="174"/>
      <c r="HW56" s="174"/>
      <c r="HX56" s="174"/>
      <c r="HY56" s="174"/>
      <c r="HZ56" s="174"/>
      <c r="IA56" s="174"/>
      <c r="IB56" s="174"/>
      <c r="IC56" s="174"/>
      <c r="ID56" s="174"/>
      <c r="IE56" s="174"/>
      <c r="IF56" s="174"/>
      <c r="IG56" s="174"/>
      <c r="IH56" s="174"/>
      <c r="II56" s="174"/>
      <c r="IJ56" s="174"/>
      <c r="IK56" s="174"/>
      <c r="IL56" s="174"/>
      <c r="IM56" s="174"/>
      <c r="IN56" s="174"/>
      <c r="IO56" s="174"/>
      <c r="IP56" s="174"/>
      <c r="IQ56" s="174"/>
      <c r="IR56" s="174"/>
      <c r="IS56" s="174"/>
      <c r="IT56" s="174"/>
      <c r="IU56" s="174"/>
      <c r="IV56" s="174"/>
      <c r="IW56" s="237"/>
    </row>
    <row r="57" ht="12.75" customHeight="1">
      <c r="A57" s="281"/>
      <c r="B57" s="301">
        <v>3552</v>
      </c>
      <c r="C57" t="s" s="308">
        <v>2052</v>
      </c>
      <c r="D57" s="309"/>
      <c r="E57" s="309"/>
      <c r="F57" s="309"/>
      <c r="G57" s="309"/>
      <c r="H57" s="309"/>
      <c r="I57" s="184">
        <v>39</v>
      </c>
      <c r="J57" s="305">
        <v>0</v>
      </c>
      <c r="K57" s="305">
        <v>0</v>
      </c>
      <c r="L57" t="s" s="304">
        <f>IF(J57&gt;0,IF(K57/J57&gt;=100,"&gt;&gt;100",K57/J57*100),"-")</f>
        <v>2015</v>
      </c>
      <c r="M57" s="286"/>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4"/>
      <c r="FQ57" s="174"/>
      <c r="FR57" s="174"/>
      <c r="FS57" s="174"/>
      <c r="FT57" s="174"/>
      <c r="FU57" s="174"/>
      <c r="FV57" s="174"/>
      <c r="FW57" s="174"/>
      <c r="FX57" s="174"/>
      <c r="FY57" s="174"/>
      <c r="FZ57" s="174"/>
      <c r="GA57" s="174"/>
      <c r="GB57" s="174"/>
      <c r="GC57" s="174"/>
      <c r="GD57" s="174"/>
      <c r="GE57" s="174"/>
      <c r="GF57" s="174"/>
      <c r="GG57" s="174"/>
      <c r="GH57" s="174"/>
      <c r="GI57" s="174"/>
      <c r="GJ57" s="174"/>
      <c r="GK57" s="174"/>
      <c r="GL57" s="174"/>
      <c r="GM57" s="174"/>
      <c r="GN57" s="174"/>
      <c r="GO57" s="174"/>
      <c r="GP57" s="174"/>
      <c r="GQ57" s="174"/>
      <c r="GR57" s="174"/>
      <c r="GS57" s="174"/>
      <c r="GT57" s="174"/>
      <c r="GU57" s="174"/>
      <c r="GV57" s="174"/>
      <c r="GW57" s="174"/>
      <c r="GX57" s="174"/>
      <c r="GY57" s="174"/>
      <c r="GZ57" s="174"/>
      <c r="HA57" s="174"/>
      <c r="HB57" s="174"/>
      <c r="HC57" s="174"/>
      <c r="HD57" s="174"/>
      <c r="HE57" s="174"/>
      <c r="HF57" s="174"/>
      <c r="HG57" s="174"/>
      <c r="HH57" s="174"/>
      <c r="HI57" s="174"/>
      <c r="HJ57" s="174"/>
      <c r="HK57" s="174"/>
      <c r="HL57" s="174"/>
      <c r="HM57" s="174"/>
      <c r="HN57" s="174"/>
      <c r="HO57" s="174"/>
      <c r="HP57" s="174"/>
      <c r="HQ57" s="174"/>
      <c r="HR57" s="174"/>
      <c r="HS57" s="174"/>
      <c r="HT57" s="174"/>
      <c r="HU57" s="174"/>
      <c r="HV57" s="174"/>
      <c r="HW57" s="174"/>
      <c r="HX57" s="174"/>
      <c r="HY57" s="174"/>
      <c r="HZ57" s="174"/>
      <c r="IA57" s="174"/>
      <c r="IB57" s="174"/>
      <c r="IC57" s="174"/>
      <c r="ID57" s="174"/>
      <c r="IE57" s="174"/>
      <c r="IF57" s="174"/>
      <c r="IG57" s="174"/>
      <c r="IH57" s="174"/>
      <c r="II57" s="174"/>
      <c r="IJ57" s="174"/>
      <c r="IK57" s="174"/>
      <c r="IL57" s="174"/>
      <c r="IM57" s="174"/>
      <c r="IN57" s="174"/>
      <c r="IO57" s="174"/>
      <c r="IP57" s="174"/>
      <c r="IQ57" s="174"/>
      <c r="IR57" s="174"/>
      <c r="IS57" s="174"/>
      <c r="IT57" s="174"/>
      <c r="IU57" s="174"/>
      <c r="IV57" s="174"/>
      <c r="IW57" s="237"/>
    </row>
    <row r="58" ht="12.75" customHeight="1">
      <c r="A58" s="281"/>
      <c r="B58" s="301">
        <v>36</v>
      </c>
      <c r="C58" t="s" s="315">
        <v>2053</v>
      </c>
      <c r="D58" s="316"/>
      <c r="E58" s="316"/>
      <c r="F58" s="316"/>
      <c r="G58" s="316"/>
      <c r="H58" s="317"/>
      <c r="I58" s="184">
        <v>40</v>
      </c>
      <c r="J58" s="303">
        <f>J59+J62+J63</f>
        <v>0</v>
      </c>
      <c r="K58" s="303">
        <f>K59+K62+K63</f>
        <v>0</v>
      </c>
      <c r="L58" t="s" s="304">
        <f>IF(J58&gt;0,IF(K58/J58&gt;=100,"&gt;&gt;100",K58/J58*100),"-")</f>
        <v>2015</v>
      </c>
      <c r="M58" s="286"/>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c r="FP58" s="174"/>
      <c r="FQ58" s="174"/>
      <c r="FR58" s="174"/>
      <c r="FS58" s="174"/>
      <c r="FT58" s="174"/>
      <c r="FU58" s="174"/>
      <c r="FV58" s="174"/>
      <c r="FW58" s="174"/>
      <c r="FX58" s="174"/>
      <c r="FY58" s="174"/>
      <c r="FZ58" s="174"/>
      <c r="GA58" s="174"/>
      <c r="GB58" s="174"/>
      <c r="GC58" s="174"/>
      <c r="GD58" s="174"/>
      <c r="GE58" s="174"/>
      <c r="GF58" s="174"/>
      <c r="GG58" s="174"/>
      <c r="GH58" s="174"/>
      <c r="GI58" s="174"/>
      <c r="GJ58" s="174"/>
      <c r="GK58" s="174"/>
      <c r="GL58" s="174"/>
      <c r="GM58" s="174"/>
      <c r="GN58" s="174"/>
      <c r="GO58" s="174"/>
      <c r="GP58" s="174"/>
      <c r="GQ58" s="174"/>
      <c r="GR58" s="174"/>
      <c r="GS58" s="174"/>
      <c r="GT58" s="174"/>
      <c r="GU58" s="174"/>
      <c r="GV58" s="174"/>
      <c r="GW58" s="174"/>
      <c r="GX58" s="174"/>
      <c r="GY58" s="174"/>
      <c r="GZ58" s="174"/>
      <c r="HA58" s="174"/>
      <c r="HB58" s="174"/>
      <c r="HC58" s="174"/>
      <c r="HD58" s="174"/>
      <c r="HE58" s="174"/>
      <c r="HF58" s="174"/>
      <c r="HG58" s="174"/>
      <c r="HH58" s="174"/>
      <c r="HI58" s="174"/>
      <c r="HJ58" s="174"/>
      <c r="HK58" s="174"/>
      <c r="HL58" s="174"/>
      <c r="HM58" s="174"/>
      <c r="HN58" s="174"/>
      <c r="HO58" s="174"/>
      <c r="HP58" s="174"/>
      <c r="HQ58" s="174"/>
      <c r="HR58" s="174"/>
      <c r="HS58" s="174"/>
      <c r="HT58" s="174"/>
      <c r="HU58" s="174"/>
      <c r="HV58" s="174"/>
      <c r="HW58" s="174"/>
      <c r="HX58" s="174"/>
      <c r="HY58" s="174"/>
      <c r="HZ58" s="174"/>
      <c r="IA58" s="174"/>
      <c r="IB58" s="174"/>
      <c r="IC58" s="174"/>
      <c r="ID58" s="174"/>
      <c r="IE58" s="174"/>
      <c r="IF58" s="174"/>
      <c r="IG58" s="174"/>
      <c r="IH58" s="174"/>
      <c r="II58" s="174"/>
      <c r="IJ58" s="174"/>
      <c r="IK58" s="174"/>
      <c r="IL58" s="174"/>
      <c r="IM58" s="174"/>
      <c r="IN58" s="174"/>
      <c r="IO58" s="174"/>
      <c r="IP58" s="174"/>
      <c r="IQ58" s="174"/>
      <c r="IR58" s="174"/>
      <c r="IS58" s="174"/>
      <c r="IT58" s="174"/>
      <c r="IU58" s="174"/>
      <c r="IV58" s="174"/>
      <c r="IW58" s="237"/>
    </row>
    <row r="59" ht="12.75" customHeight="1">
      <c r="A59" s="281"/>
      <c r="B59" s="301">
        <v>361</v>
      </c>
      <c r="C59" t="s" s="310">
        <v>2054</v>
      </c>
      <c r="D59" s="311"/>
      <c r="E59" s="311"/>
      <c r="F59" s="311"/>
      <c r="G59" s="311"/>
      <c r="H59" s="312"/>
      <c r="I59" s="184">
        <v>41</v>
      </c>
      <c r="J59" s="303">
        <f>J60+J61</f>
        <v>0</v>
      </c>
      <c r="K59" s="303">
        <f>K60+K61</f>
        <v>0</v>
      </c>
      <c r="L59" t="s" s="304">
        <f>IF(J59&gt;0,IF(K59/J59&gt;=100,"&gt;&gt;100",K59/J59*100),"-")</f>
        <v>2015</v>
      </c>
      <c r="M59" s="286"/>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c r="FP59" s="174"/>
      <c r="FQ59" s="174"/>
      <c r="FR59" s="174"/>
      <c r="FS59" s="174"/>
      <c r="FT59" s="174"/>
      <c r="FU59" s="174"/>
      <c r="FV59" s="174"/>
      <c r="FW59" s="174"/>
      <c r="FX59" s="174"/>
      <c r="FY59" s="174"/>
      <c r="FZ59" s="174"/>
      <c r="GA59" s="174"/>
      <c r="GB59" s="174"/>
      <c r="GC59" s="174"/>
      <c r="GD59" s="174"/>
      <c r="GE59" s="174"/>
      <c r="GF59" s="174"/>
      <c r="GG59" s="174"/>
      <c r="GH59" s="174"/>
      <c r="GI59" s="174"/>
      <c r="GJ59" s="174"/>
      <c r="GK59" s="174"/>
      <c r="GL59" s="174"/>
      <c r="GM59" s="174"/>
      <c r="GN59" s="174"/>
      <c r="GO59" s="174"/>
      <c r="GP59" s="174"/>
      <c r="GQ59" s="174"/>
      <c r="GR59" s="174"/>
      <c r="GS59" s="174"/>
      <c r="GT59" s="174"/>
      <c r="GU59" s="174"/>
      <c r="GV59" s="174"/>
      <c r="GW59" s="174"/>
      <c r="GX59" s="174"/>
      <c r="GY59" s="174"/>
      <c r="GZ59" s="174"/>
      <c r="HA59" s="174"/>
      <c r="HB59" s="174"/>
      <c r="HC59" s="174"/>
      <c r="HD59" s="174"/>
      <c r="HE59" s="174"/>
      <c r="HF59" s="174"/>
      <c r="HG59" s="174"/>
      <c r="HH59" s="174"/>
      <c r="HI59" s="174"/>
      <c r="HJ59" s="174"/>
      <c r="HK59" s="174"/>
      <c r="HL59" s="174"/>
      <c r="HM59" s="174"/>
      <c r="HN59" s="174"/>
      <c r="HO59" s="174"/>
      <c r="HP59" s="174"/>
      <c r="HQ59" s="174"/>
      <c r="HR59" s="174"/>
      <c r="HS59" s="174"/>
      <c r="HT59" s="174"/>
      <c r="HU59" s="174"/>
      <c r="HV59" s="174"/>
      <c r="HW59" s="174"/>
      <c r="HX59" s="174"/>
      <c r="HY59" s="174"/>
      <c r="HZ59" s="174"/>
      <c r="IA59" s="174"/>
      <c r="IB59" s="174"/>
      <c r="IC59" s="174"/>
      <c r="ID59" s="174"/>
      <c r="IE59" s="174"/>
      <c r="IF59" s="174"/>
      <c r="IG59" s="174"/>
      <c r="IH59" s="174"/>
      <c r="II59" s="174"/>
      <c r="IJ59" s="174"/>
      <c r="IK59" s="174"/>
      <c r="IL59" s="174"/>
      <c r="IM59" s="174"/>
      <c r="IN59" s="174"/>
      <c r="IO59" s="174"/>
      <c r="IP59" s="174"/>
      <c r="IQ59" s="174"/>
      <c r="IR59" s="174"/>
      <c r="IS59" s="174"/>
      <c r="IT59" s="174"/>
      <c r="IU59" s="174"/>
      <c r="IV59" s="174"/>
      <c r="IW59" s="237"/>
    </row>
    <row r="60" ht="13.65" customHeight="1">
      <c r="A60" s="281"/>
      <c r="B60" s="301">
        <v>3611</v>
      </c>
      <c r="C60" t="s" s="192">
        <v>2055</v>
      </c>
      <c r="D60" s="302"/>
      <c r="E60" s="302"/>
      <c r="F60" s="302"/>
      <c r="G60" s="302"/>
      <c r="H60" s="302"/>
      <c r="I60" s="184">
        <v>42</v>
      </c>
      <c r="J60" s="305">
        <v>0</v>
      </c>
      <c r="K60" s="305">
        <v>0</v>
      </c>
      <c r="L60" t="s" s="304">
        <f>IF(J60&gt;0,IF(K60/J60&gt;=100,"&gt;&gt;100",K60/J60*100),"-")</f>
        <v>2015</v>
      </c>
      <c r="M60" s="286"/>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c r="FJ60" s="174"/>
      <c r="FK60" s="174"/>
      <c r="FL60" s="174"/>
      <c r="FM60" s="174"/>
      <c r="FN60" s="174"/>
      <c r="FO60" s="174"/>
      <c r="FP60" s="174"/>
      <c r="FQ60" s="174"/>
      <c r="FR60" s="174"/>
      <c r="FS60" s="174"/>
      <c r="FT60" s="174"/>
      <c r="FU60" s="174"/>
      <c r="FV60" s="174"/>
      <c r="FW60" s="174"/>
      <c r="FX60" s="174"/>
      <c r="FY60" s="174"/>
      <c r="FZ60" s="174"/>
      <c r="GA60" s="174"/>
      <c r="GB60" s="174"/>
      <c r="GC60" s="174"/>
      <c r="GD60" s="174"/>
      <c r="GE60" s="174"/>
      <c r="GF60" s="174"/>
      <c r="GG60" s="174"/>
      <c r="GH60" s="174"/>
      <c r="GI60" s="174"/>
      <c r="GJ60" s="174"/>
      <c r="GK60" s="174"/>
      <c r="GL60" s="174"/>
      <c r="GM60" s="174"/>
      <c r="GN60" s="174"/>
      <c r="GO60" s="174"/>
      <c r="GP60" s="174"/>
      <c r="GQ60" s="174"/>
      <c r="GR60" s="174"/>
      <c r="GS60" s="174"/>
      <c r="GT60" s="174"/>
      <c r="GU60" s="174"/>
      <c r="GV60" s="174"/>
      <c r="GW60" s="174"/>
      <c r="GX60" s="174"/>
      <c r="GY60" s="174"/>
      <c r="GZ60" s="174"/>
      <c r="HA60" s="174"/>
      <c r="HB60" s="174"/>
      <c r="HC60" s="174"/>
      <c r="HD60" s="174"/>
      <c r="HE60" s="174"/>
      <c r="HF60" s="174"/>
      <c r="HG60" s="174"/>
      <c r="HH60" s="174"/>
      <c r="HI60" s="174"/>
      <c r="HJ60" s="174"/>
      <c r="HK60" s="174"/>
      <c r="HL60" s="174"/>
      <c r="HM60" s="174"/>
      <c r="HN60" s="174"/>
      <c r="HO60" s="174"/>
      <c r="HP60" s="174"/>
      <c r="HQ60" s="174"/>
      <c r="HR60" s="174"/>
      <c r="HS60" s="174"/>
      <c r="HT60" s="174"/>
      <c r="HU60" s="174"/>
      <c r="HV60" s="174"/>
      <c r="HW60" s="174"/>
      <c r="HX60" s="174"/>
      <c r="HY60" s="174"/>
      <c r="HZ60" s="174"/>
      <c r="IA60" s="174"/>
      <c r="IB60" s="174"/>
      <c r="IC60" s="174"/>
      <c r="ID60" s="174"/>
      <c r="IE60" s="174"/>
      <c r="IF60" s="174"/>
      <c r="IG60" s="174"/>
      <c r="IH60" s="174"/>
      <c r="II60" s="174"/>
      <c r="IJ60" s="174"/>
      <c r="IK60" s="174"/>
      <c r="IL60" s="174"/>
      <c r="IM60" s="174"/>
      <c r="IN60" s="174"/>
      <c r="IO60" s="174"/>
      <c r="IP60" s="174"/>
      <c r="IQ60" s="174"/>
      <c r="IR60" s="174"/>
      <c r="IS60" s="174"/>
      <c r="IT60" s="174"/>
      <c r="IU60" s="174"/>
      <c r="IV60" s="174"/>
      <c r="IW60" s="237"/>
    </row>
    <row r="61" ht="13.65" customHeight="1">
      <c r="A61" s="281"/>
      <c r="B61" s="301">
        <v>3612</v>
      </c>
      <c r="C61" t="s" s="192">
        <v>2056</v>
      </c>
      <c r="D61" s="302"/>
      <c r="E61" s="302"/>
      <c r="F61" s="302"/>
      <c r="G61" s="302"/>
      <c r="H61" s="302"/>
      <c r="I61" s="184">
        <v>43</v>
      </c>
      <c r="J61" s="305">
        <v>0</v>
      </c>
      <c r="K61" s="305">
        <v>0</v>
      </c>
      <c r="L61" t="s" s="304">
        <f>IF(J61&gt;0,IF(K61/J61&gt;=100,"&gt;&gt;100",K61/J61*100),"-")</f>
        <v>2015</v>
      </c>
      <c r="M61" s="286"/>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c r="FP61" s="174"/>
      <c r="FQ61" s="174"/>
      <c r="FR61" s="174"/>
      <c r="FS61" s="174"/>
      <c r="FT61" s="174"/>
      <c r="FU61" s="174"/>
      <c r="FV61" s="174"/>
      <c r="FW61" s="174"/>
      <c r="FX61" s="174"/>
      <c r="FY61" s="174"/>
      <c r="FZ61" s="174"/>
      <c r="GA61" s="174"/>
      <c r="GB61" s="174"/>
      <c r="GC61" s="174"/>
      <c r="GD61" s="174"/>
      <c r="GE61" s="174"/>
      <c r="GF61" s="174"/>
      <c r="GG61" s="174"/>
      <c r="GH61" s="174"/>
      <c r="GI61" s="174"/>
      <c r="GJ61" s="174"/>
      <c r="GK61" s="174"/>
      <c r="GL61" s="174"/>
      <c r="GM61" s="174"/>
      <c r="GN61" s="174"/>
      <c r="GO61" s="174"/>
      <c r="GP61" s="174"/>
      <c r="GQ61" s="174"/>
      <c r="GR61" s="174"/>
      <c r="GS61" s="174"/>
      <c r="GT61" s="174"/>
      <c r="GU61" s="174"/>
      <c r="GV61" s="174"/>
      <c r="GW61" s="174"/>
      <c r="GX61" s="174"/>
      <c r="GY61" s="174"/>
      <c r="GZ61" s="174"/>
      <c r="HA61" s="174"/>
      <c r="HB61" s="174"/>
      <c r="HC61" s="174"/>
      <c r="HD61" s="174"/>
      <c r="HE61" s="174"/>
      <c r="HF61" s="174"/>
      <c r="HG61" s="174"/>
      <c r="HH61" s="174"/>
      <c r="HI61" s="174"/>
      <c r="HJ61" s="174"/>
      <c r="HK61" s="174"/>
      <c r="HL61" s="174"/>
      <c r="HM61" s="174"/>
      <c r="HN61" s="174"/>
      <c r="HO61" s="174"/>
      <c r="HP61" s="174"/>
      <c r="HQ61" s="174"/>
      <c r="HR61" s="174"/>
      <c r="HS61" s="174"/>
      <c r="HT61" s="174"/>
      <c r="HU61" s="174"/>
      <c r="HV61" s="174"/>
      <c r="HW61" s="174"/>
      <c r="HX61" s="174"/>
      <c r="HY61" s="174"/>
      <c r="HZ61" s="174"/>
      <c r="IA61" s="174"/>
      <c r="IB61" s="174"/>
      <c r="IC61" s="174"/>
      <c r="ID61" s="174"/>
      <c r="IE61" s="174"/>
      <c r="IF61" s="174"/>
      <c r="IG61" s="174"/>
      <c r="IH61" s="174"/>
      <c r="II61" s="174"/>
      <c r="IJ61" s="174"/>
      <c r="IK61" s="174"/>
      <c r="IL61" s="174"/>
      <c r="IM61" s="174"/>
      <c r="IN61" s="174"/>
      <c r="IO61" s="174"/>
      <c r="IP61" s="174"/>
      <c r="IQ61" s="174"/>
      <c r="IR61" s="174"/>
      <c r="IS61" s="174"/>
      <c r="IT61" s="174"/>
      <c r="IU61" s="174"/>
      <c r="IV61" s="174"/>
      <c r="IW61" s="237"/>
    </row>
    <row r="62" ht="13.65" customHeight="1">
      <c r="A62" s="281"/>
      <c r="B62" s="301">
        <v>362</v>
      </c>
      <c r="C62" t="s" s="308">
        <v>2057</v>
      </c>
      <c r="D62" s="309"/>
      <c r="E62" s="309"/>
      <c r="F62" s="309"/>
      <c r="G62" s="309"/>
      <c r="H62" s="309"/>
      <c r="I62" s="184">
        <v>44</v>
      </c>
      <c r="J62" s="305">
        <v>0</v>
      </c>
      <c r="K62" s="305">
        <v>0</v>
      </c>
      <c r="L62" t="s" s="304">
        <f>IF(J62&gt;0,IF(K62/J62&gt;=100,"&gt;&gt;100",K62/J62*100),"-")</f>
        <v>2015</v>
      </c>
      <c r="M62" s="286"/>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c r="DA62" s="174"/>
      <c r="DB62" s="174"/>
      <c r="DC62" s="174"/>
      <c r="DD62" s="174"/>
      <c r="DE62" s="174"/>
      <c r="DF62" s="174"/>
      <c r="DG62" s="174"/>
      <c r="DH62" s="174"/>
      <c r="DI62" s="174"/>
      <c r="DJ62" s="174"/>
      <c r="DK62" s="174"/>
      <c r="DL62" s="174"/>
      <c r="DM62" s="174"/>
      <c r="DN62" s="174"/>
      <c r="DO62" s="174"/>
      <c r="DP62" s="174"/>
      <c r="DQ62" s="174"/>
      <c r="DR62" s="174"/>
      <c r="DS62" s="174"/>
      <c r="DT62" s="174"/>
      <c r="DU62" s="174"/>
      <c r="DV62" s="174"/>
      <c r="DW62" s="174"/>
      <c r="DX62" s="174"/>
      <c r="DY62" s="174"/>
      <c r="DZ62" s="174"/>
      <c r="EA62" s="174"/>
      <c r="EB62" s="174"/>
      <c r="EC62" s="174"/>
      <c r="ED62" s="174"/>
      <c r="EE62" s="174"/>
      <c r="EF62" s="174"/>
      <c r="EG62" s="174"/>
      <c r="EH62" s="174"/>
      <c r="EI62" s="174"/>
      <c r="EJ62" s="174"/>
      <c r="EK62" s="174"/>
      <c r="EL62" s="174"/>
      <c r="EM62" s="174"/>
      <c r="EN62" s="174"/>
      <c r="EO62" s="174"/>
      <c r="EP62" s="174"/>
      <c r="EQ62" s="174"/>
      <c r="ER62" s="174"/>
      <c r="ES62" s="174"/>
      <c r="ET62" s="174"/>
      <c r="EU62" s="174"/>
      <c r="EV62" s="174"/>
      <c r="EW62" s="174"/>
      <c r="EX62" s="174"/>
      <c r="EY62" s="174"/>
      <c r="EZ62" s="174"/>
      <c r="FA62" s="174"/>
      <c r="FB62" s="174"/>
      <c r="FC62" s="174"/>
      <c r="FD62" s="174"/>
      <c r="FE62" s="174"/>
      <c r="FF62" s="174"/>
      <c r="FG62" s="174"/>
      <c r="FH62" s="174"/>
      <c r="FI62" s="174"/>
      <c r="FJ62" s="174"/>
      <c r="FK62" s="174"/>
      <c r="FL62" s="174"/>
      <c r="FM62" s="174"/>
      <c r="FN62" s="174"/>
      <c r="FO62" s="174"/>
      <c r="FP62" s="174"/>
      <c r="FQ62" s="174"/>
      <c r="FR62" s="174"/>
      <c r="FS62" s="174"/>
      <c r="FT62" s="174"/>
      <c r="FU62" s="174"/>
      <c r="FV62" s="174"/>
      <c r="FW62" s="174"/>
      <c r="FX62" s="174"/>
      <c r="FY62" s="174"/>
      <c r="FZ62" s="174"/>
      <c r="GA62" s="174"/>
      <c r="GB62" s="174"/>
      <c r="GC62" s="174"/>
      <c r="GD62" s="174"/>
      <c r="GE62" s="174"/>
      <c r="GF62" s="174"/>
      <c r="GG62" s="174"/>
      <c r="GH62" s="174"/>
      <c r="GI62" s="174"/>
      <c r="GJ62" s="174"/>
      <c r="GK62" s="174"/>
      <c r="GL62" s="174"/>
      <c r="GM62" s="174"/>
      <c r="GN62" s="174"/>
      <c r="GO62" s="174"/>
      <c r="GP62" s="174"/>
      <c r="GQ62" s="174"/>
      <c r="GR62" s="174"/>
      <c r="GS62" s="174"/>
      <c r="GT62" s="174"/>
      <c r="GU62" s="174"/>
      <c r="GV62" s="174"/>
      <c r="GW62" s="174"/>
      <c r="GX62" s="174"/>
      <c r="GY62" s="174"/>
      <c r="GZ62" s="174"/>
      <c r="HA62" s="174"/>
      <c r="HB62" s="174"/>
      <c r="HC62" s="174"/>
      <c r="HD62" s="174"/>
      <c r="HE62" s="174"/>
      <c r="HF62" s="174"/>
      <c r="HG62" s="174"/>
      <c r="HH62" s="174"/>
      <c r="HI62" s="174"/>
      <c r="HJ62" s="174"/>
      <c r="HK62" s="174"/>
      <c r="HL62" s="174"/>
      <c r="HM62" s="174"/>
      <c r="HN62" s="174"/>
      <c r="HO62" s="174"/>
      <c r="HP62" s="174"/>
      <c r="HQ62" s="174"/>
      <c r="HR62" s="174"/>
      <c r="HS62" s="174"/>
      <c r="HT62" s="174"/>
      <c r="HU62" s="174"/>
      <c r="HV62" s="174"/>
      <c r="HW62" s="174"/>
      <c r="HX62" s="174"/>
      <c r="HY62" s="174"/>
      <c r="HZ62" s="174"/>
      <c r="IA62" s="174"/>
      <c r="IB62" s="174"/>
      <c r="IC62" s="174"/>
      <c r="ID62" s="174"/>
      <c r="IE62" s="174"/>
      <c r="IF62" s="174"/>
      <c r="IG62" s="174"/>
      <c r="IH62" s="174"/>
      <c r="II62" s="174"/>
      <c r="IJ62" s="174"/>
      <c r="IK62" s="174"/>
      <c r="IL62" s="174"/>
      <c r="IM62" s="174"/>
      <c r="IN62" s="174"/>
      <c r="IO62" s="174"/>
      <c r="IP62" s="174"/>
      <c r="IQ62" s="174"/>
      <c r="IR62" s="174"/>
      <c r="IS62" s="174"/>
      <c r="IT62" s="174"/>
      <c r="IU62" s="174"/>
      <c r="IV62" s="174"/>
      <c r="IW62" s="237"/>
    </row>
    <row r="63" ht="12.75" customHeight="1">
      <c r="A63" s="281"/>
      <c r="B63" s="301">
        <v>363</v>
      </c>
      <c r="C63" t="s" s="310">
        <v>2058</v>
      </c>
      <c r="D63" s="311"/>
      <c r="E63" s="311"/>
      <c r="F63" s="311"/>
      <c r="G63" s="311"/>
      <c r="H63" s="312"/>
      <c r="I63" s="184">
        <v>45</v>
      </c>
      <c r="J63" s="303">
        <f>SUM(J64:J66)</f>
        <v>0</v>
      </c>
      <c r="K63" s="303">
        <f>SUM(K64:K66)</f>
        <v>0</v>
      </c>
      <c r="L63" t="s" s="304">
        <f>IF(J63&gt;0,IF(K63/J63&gt;=100,"&gt;&gt;100",K63/J63*100),"-")</f>
        <v>2015</v>
      </c>
      <c r="M63" s="286"/>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c r="DA63" s="174"/>
      <c r="DB63" s="174"/>
      <c r="DC63" s="174"/>
      <c r="DD63" s="174"/>
      <c r="DE63" s="174"/>
      <c r="DF63" s="174"/>
      <c r="DG63" s="174"/>
      <c r="DH63" s="174"/>
      <c r="DI63" s="174"/>
      <c r="DJ63" s="174"/>
      <c r="DK63" s="174"/>
      <c r="DL63" s="174"/>
      <c r="DM63" s="174"/>
      <c r="DN63" s="174"/>
      <c r="DO63" s="174"/>
      <c r="DP63" s="174"/>
      <c r="DQ63" s="174"/>
      <c r="DR63" s="174"/>
      <c r="DS63" s="174"/>
      <c r="DT63" s="174"/>
      <c r="DU63" s="174"/>
      <c r="DV63" s="174"/>
      <c r="DW63" s="174"/>
      <c r="DX63" s="174"/>
      <c r="DY63" s="174"/>
      <c r="DZ63" s="174"/>
      <c r="EA63" s="174"/>
      <c r="EB63" s="174"/>
      <c r="EC63" s="174"/>
      <c r="ED63" s="174"/>
      <c r="EE63" s="174"/>
      <c r="EF63" s="174"/>
      <c r="EG63" s="174"/>
      <c r="EH63" s="174"/>
      <c r="EI63" s="174"/>
      <c r="EJ63" s="174"/>
      <c r="EK63" s="174"/>
      <c r="EL63" s="174"/>
      <c r="EM63" s="174"/>
      <c r="EN63" s="174"/>
      <c r="EO63" s="174"/>
      <c r="EP63" s="174"/>
      <c r="EQ63" s="174"/>
      <c r="ER63" s="174"/>
      <c r="ES63" s="174"/>
      <c r="ET63" s="174"/>
      <c r="EU63" s="174"/>
      <c r="EV63" s="174"/>
      <c r="EW63" s="174"/>
      <c r="EX63" s="174"/>
      <c r="EY63" s="174"/>
      <c r="EZ63" s="174"/>
      <c r="FA63" s="174"/>
      <c r="FB63" s="174"/>
      <c r="FC63" s="174"/>
      <c r="FD63" s="174"/>
      <c r="FE63" s="174"/>
      <c r="FF63" s="174"/>
      <c r="FG63" s="174"/>
      <c r="FH63" s="174"/>
      <c r="FI63" s="174"/>
      <c r="FJ63" s="174"/>
      <c r="FK63" s="174"/>
      <c r="FL63" s="174"/>
      <c r="FM63" s="174"/>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c r="GS63" s="174"/>
      <c r="GT63" s="174"/>
      <c r="GU63" s="174"/>
      <c r="GV63" s="174"/>
      <c r="GW63" s="174"/>
      <c r="GX63" s="174"/>
      <c r="GY63" s="174"/>
      <c r="GZ63" s="174"/>
      <c r="HA63" s="174"/>
      <c r="HB63" s="174"/>
      <c r="HC63" s="174"/>
      <c r="HD63" s="174"/>
      <c r="HE63" s="174"/>
      <c r="HF63" s="174"/>
      <c r="HG63" s="174"/>
      <c r="HH63" s="174"/>
      <c r="HI63" s="174"/>
      <c r="HJ63" s="174"/>
      <c r="HK63" s="174"/>
      <c r="HL63" s="174"/>
      <c r="HM63" s="174"/>
      <c r="HN63" s="174"/>
      <c r="HO63" s="174"/>
      <c r="HP63" s="174"/>
      <c r="HQ63" s="174"/>
      <c r="HR63" s="174"/>
      <c r="HS63" s="174"/>
      <c r="HT63" s="174"/>
      <c r="HU63" s="174"/>
      <c r="HV63" s="174"/>
      <c r="HW63" s="174"/>
      <c r="HX63" s="174"/>
      <c r="HY63" s="174"/>
      <c r="HZ63" s="174"/>
      <c r="IA63" s="174"/>
      <c r="IB63" s="174"/>
      <c r="IC63" s="174"/>
      <c r="ID63" s="174"/>
      <c r="IE63" s="174"/>
      <c r="IF63" s="174"/>
      <c r="IG63" s="174"/>
      <c r="IH63" s="174"/>
      <c r="II63" s="174"/>
      <c r="IJ63" s="174"/>
      <c r="IK63" s="174"/>
      <c r="IL63" s="174"/>
      <c r="IM63" s="174"/>
      <c r="IN63" s="174"/>
      <c r="IO63" s="174"/>
      <c r="IP63" s="174"/>
      <c r="IQ63" s="174"/>
      <c r="IR63" s="174"/>
      <c r="IS63" s="174"/>
      <c r="IT63" s="174"/>
      <c r="IU63" s="174"/>
      <c r="IV63" s="174"/>
      <c r="IW63" s="237"/>
    </row>
    <row r="64" ht="13.65" customHeight="1">
      <c r="A64" s="281"/>
      <c r="B64" s="301">
        <v>3631</v>
      </c>
      <c r="C64" t="s" s="192">
        <v>2059</v>
      </c>
      <c r="D64" s="302"/>
      <c r="E64" s="302"/>
      <c r="F64" s="302"/>
      <c r="G64" s="302"/>
      <c r="H64" s="302"/>
      <c r="I64" s="184">
        <v>46</v>
      </c>
      <c r="J64" s="305">
        <v>0</v>
      </c>
      <c r="K64" s="305">
        <v>0</v>
      </c>
      <c r="L64" t="s" s="304">
        <f>IF(J64&gt;0,IF(K64/J64&gt;=100,"&gt;&gt;100",K64/J64*100),"-")</f>
        <v>2015</v>
      </c>
      <c r="M64" s="286"/>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4"/>
      <c r="DQ64" s="174"/>
      <c r="DR64" s="174"/>
      <c r="DS64" s="174"/>
      <c r="DT64" s="174"/>
      <c r="DU64" s="174"/>
      <c r="DV64" s="174"/>
      <c r="DW64" s="174"/>
      <c r="DX64" s="174"/>
      <c r="DY64" s="174"/>
      <c r="DZ64" s="174"/>
      <c r="EA64" s="174"/>
      <c r="EB64" s="174"/>
      <c r="EC64" s="174"/>
      <c r="ED64" s="174"/>
      <c r="EE64" s="174"/>
      <c r="EF64" s="174"/>
      <c r="EG64" s="174"/>
      <c r="EH64" s="174"/>
      <c r="EI64" s="174"/>
      <c r="EJ64" s="174"/>
      <c r="EK64" s="174"/>
      <c r="EL64" s="174"/>
      <c r="EM64" s="174"/>
      <c r="EN64" s="174"/>
      <c r="EO64" s="174"/>
      <c r="EP64" s="174"/>
      <c r="EQ64" s="174"/>
      <c r="ER64" s="174"/>
      <c r="ES64" s="174"/>
      <c r="ET64" s="174"/>
      <c r="EU64" s="174"/>
      <c r="EV64" s="174"/>
      <c r="EW64" s="174"/>
      <c r="EX64" s="174"/>
      <c r="EY64" s="174"/>
      <c r="EZ64" s="174"/>
      <c r="FA64" s="174"/>
      <c r="FB64" s="174"/>
      <c r="FC64" s="174"/>
      <c r="FD64" s="174"/>
      <c r="FE64" s="174"/>
      <c r="FF64" s="174"/>
      <c r="FG64" s="174"/>
      <c r="FH64" s="174"/>
      <c r="FI64" s="174"/>
      <c r="FJ64" s="174"/>
      <c r="FK64" s="174"/>
      <c r="FL64" s="174"/>
      <c r="FM64" s="174"/>
      <c r="FN64" s="174"/>
      <c r="FO64" s="174"/>
      <c r="FP64" s="174"/>
      <c r="FQ64" s="174"/>
      <c r="FR64" s="174"/>
      <c r="FS64" s="174"/>
      <c r="FT64" s="174"/>
      <c r="FU64" s="174"/>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174"/>
      <c r="GR64" s="174"/>
      <c r="GS64" s="174"/>
      <c r="GT64" s="174"/>
      <c r="GU64" s="174"/>
      <c r="GV64" s="174"/>
      <c r="GW64" s="174"/>
      <c r="GX64" s="174"/>
      <c r="GY64" s="174"/>
      <c r="GZ64" s="174"/>
      <c r="HA64" s="174"/>
      <c r="HB64" s="174"/>
      <c r="HC64" s="174"/>
      <c r="HD64" s="174"/>
      <c r="HE64" s="174"/>
      <c r="HF64" s="174"/>
      <c r="HG64" s="174"/>
      <c r="HH64" s="174"/>
      <c r="HI64" s="174"/>
      <c r="HJ64" s="174"/>
      <c r="HK64" s="174"/>
      <c r="HL64" s="174"/>
      <c r="HM64" s="174"/>
      <c r="HN64" s="174"/>
      <c r="HO64" s="174"/>
      <c r="HP64" s="174"/>
      <c r="HQ64" s="174"/>
      <c r="HR64" s="174"/>
      <c r="HS64" s="174"/>
      <c r="HT64" s="174"/>
      <c r="HU64" s="174"/>
      <c r="HV64" s="174"/>
      <c r="HW64" s="174"/>
      <c r="HX64" s="174"/>
      <c r="HY64" s="174"/>
      <c r="HZ64" s="174"/>
      <c r="IA64" s="174"/>
      <c r="IB64" s="174"/>
      <c r="IC64" s="174"/>
      <c r="ID64" s="174"/>
      <c r="IE64" s="174"/>
      <c r="IF64" s="174"/>
      <c r="IG64" s="174"/>
      <c r="IH64" s="174"/>
      <c r="II64" s="174"/>
      <c r="IJ64" s="174"/>
      <c r="IK64" s="174"/>
      <c r="IL64" s="174"/>
      <c r="IM64" s="174"/>
      <c r="IN64" s="174"/>
      <c r="IO64" s="174"/>
      <c r="IP64" s="174"/>
      <c r="IQ64" s="174"/>
      <c r="IR64" s="174"/>
      <c r="IS64" s="174"/>
      <c r="IT64" s="174"/>
      <c r="IU64" s="174"/>
      <c r="IV64" s="174"/>
      <c r="IW64" s="237"/>
    </row>
    <row r="65" ht="13.65" customHeight="1">
      <c r="A65" s="281"/>
      <c r="B65" s="301">
        <v>3632</v>
      </c>
      <c r="C65" t="s" s="192">
        <v>2060</v>
      </c>
      <c r="D65" s="302"/>
      <c r="E65" s="302"/>
      <c r="F65" s="302"/>
      <c r="G65" s="302"/>
      <c r="H65" s="302"/>
      <c r="I65" s="184">
        <v>47</v>
      </c>
      <c r="J65" s="305">
        <v>0</v>
      </c>
      <c r="K65" s="305">
        <v>0</v>
      </c>
      <c r="L65" t="s" s="304">
        <f>IF(J65&gt;0,IF(K65/J65&gt;=100,"&gt;&gt;100",K65/J65*100),"-")</f>
        <v>2015</v>
      </c>
      <c r="M65" s="286"/>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c r="DB65" s="174"/>
      <c r="DC65" s="174"/>
      <c r="DD65" s="174"/>
      <c r="DE65" s="174"/>
      <c r="DF65" s="174"/>
      <c r="DG65" s="174"/>
      <c r="DH65" s="174"/>
      <c r="DI65" s="174"/>
      <c r="DJ65" s="174"/>
      <c r="DK65" s="174"/>
      <c r="DL65" s="174"/>
      <c r="DM65" s="174"/>
      <c r="DN65" s="174"/>
      <c r="DO65" s="174"/>
      <c r="DP65" s="174"/>
      <c r="DQ65" s="174"/>
      <c r="DR65" s="174"/>
      <c r="DS65" s="174"/>
      <c r="DT65" s="174"/>
      <c r="DU65" s="174"/>
      <c r="DV65" s="174"/>
      <c r="DW65" s="174"/>
      <c r="DX65" s="174"/>
      <c r="DY65" s="174"/>
      <c r="DZ65" s="174"/>
      <c r="EA65" s="174"/>
      <c r="EB65" s="174"/>
      <c r="EC65" s="174"/>
      <c r="ED65" s="174"/>
      <c r="EE65" s="174"/>
      <c r="EF65" s="174"/>
      <c r="EG65" s="174"/>
      <c r="EH65" s="174"/>
      <c r="EI65" s="174"/>
      <c r="EJ65" s="174"/>
      <c r="EK65" s="174"/>
      <c r="EL65" s="174"/>
      <c r="EM65" s="174"/>
      <c r="EN65" s="174"/>
      <c r="EO65" s="174"/>
      <c r="EP65" s="174"/>
      <c r="EQ65" s="174"/>
      <c r="ER65" s="174"/>
      <c r="ES65" s="174"/>
      <c r="ET65" s="174"/>
      <c r="EU65" s="174"/>
      <c r="EV65" s="174"/>
      <c r="EW65" s="174"/>
      <c r="EX65" s="174"/>
      <c r="EY65" s="174"/>
      <c r="EZ65" s="174"/>
      <c r="FA65" s="174"/>
      <c r="FB65" s="174"/>
      <c r="FC65" s="174"/>
      <c r="FD65" s="174"/>
      <c r="FE65" s="174"/>
      <c r="FF65" s="174"/>
      <c r="FG65" s="174"/>
      <c r="FH65" s="174"/>
      <c r="FI65" s="174"/>
      <c r="FJ65" s="174"/>
      <c r="FK65" s="174"/>
      <c r="FL65" s="174"/>
      <c r="FM65" s="174"/>
      <c r="FN65" s="174"/>
      <c r="FO65" s="174"/>
      <c r="FP65" s="174"/>
      <c r="FQ65" s="174"/>
      <c r="FR65" s="174"/>
      <c r="FS65" s="174"/>
      <c r="FT65" s="174"/>
      <c r="FU65" s="174"/>
      <c r="FV65" s="174"/>
      <c r="FW65" s="174"/>
      <c r="FX65" s="174"/>
      <c r="FY65" s="174"/>
      <c r="FZ65" s="174"/>
      <c r="GA65" s="174"/>
      <c r="GB65" s="174"/>
      <c r="GC65" s="174"/>
      <c r="GD65" s="174"/>
      <c r="GE65" s="174"/>
      <c r="GF65" s="174"/>
      <c r="GG65" s="174"/>
      <c r="GH65" s="174"/>
      <c r="GI65" s="174"/>
      <c r="GJ65" s="174"/>
      <c r="GK65" s="174"/>
      <c r="GL65" s="174"/>
      <c r="GM65" s="174"/>
      <c r="GN65" s="174"/>
      <c r="GO65" s="174"/>
      <c r="GP65" s="174"/>
      <c r="GQ65" s="174"/>
      <c r="GR65" s="174"/>
      <c r="GS65" s="174"/>
      <c r="GT65" s="174"/>
      <c r="GU65" s="174"/>
      <c r="GV65" s="174"/>
      <c r="GW65" s="174"/>
      <c r="GX65" s="174"/>
      <c r="GY65" s="174"/>
      <c r="GZ65" s="174"/>
      <c r="HA65" s="174"/>
      <c r="HB65" s="174"/>
      <c r="HC65" s="174"/>
      <c r="HD65" s="174"/>
      <c r="HE65" s="174"/>
      <c r="HF65" s="174"/>
      <c r="HG65" s="174"/>
      <c r="HH65" s="174"/>
      <c r="HI65" s="174"/>
      <c r="HJ65" s="174"/>
      <c r="HK65" s="174"/>
      <c r="HL65" s="174"/>
      <c r="HM65" s="174"/>
      <c r="HN65" s="174"/>
      <c r="HO65" s="174"/>
      <c r="HP65" s="174"/>
      <c r="HQ65" s="174"/>
      <c r="HR65" s="174"/>
      <c r="HS65" s="174"/>
      <c r="HT65" s="174"/>
      <c r="HU65" s="174"/>
      <c r="HV65" s="174"/>
      <c r="HW65" s="174"/>
      <c r="HX65" s="174"/>
      <c r="HY65" s="174"/>
      <c r="HZ65" s="174"/>
      <c r="IA65" s="174"/>
      <c r="IB65" s="174"/>
      <c r="IC65" s="174"/>
      <c r="ID65" s="174"/>
      <c r="IE65" s="174"/>
      <c r="IF65" s="174"/>
      <c r="IG65" s="174"/>
      <c r="IH65" s="174"/>
      <c r="II65" s="174"/>
      <c r="IJ65" s="174"/>
      <c r="IK65" s="174"/>
      <c r="IL65" s="174"/>
      <c r="IM65" s="174"/>
      <c r="IN65" s="174"/>
      <c r="IO65" s="174"/>
      <c r="IP65" s="174"/>
      <c r="IQ65" s="174"/>
      <c r="IR65" s="174"/>
      <c r="IS65" s="174"/>
      <c r="IT65" s="174"/>
      <c r="IU65" s="174"/>
      <c r="IV65" s="174"/>
      <c r="IW65" s="237"/>
    </row>
    <row r="66" ht="13.65" customHeight="1">
      <c r="A66" s="281"/>
      <c r="B66" s="301">
        <v>3633</v>
      </c>
      <c r="C66" t="s" s="308">
        <v>2061</v>
      </c>
      <c r="D66" s="309"/>
      <c r="E66" s="309"/>
      <c r="F66" s="309"/>
      <c r="G66" s="309"/>
      <c r="H66" s="309"/>
      <c r="I66" s="184">
        <v>48</v>
      </c>
      <c r="J66" s="305">
        <v>0</v>
      </c>
      <c r="K66" s="305">
        <v>0</v>
      </c>
      <c r="L66" t="s" s="304">
        <f>IF(J66&gt;0,IF(K66/J66&gt;=100,"&gt;&gt;100",K66/J66*100),"-")</f>
        <v>2015</v>
      </c>
      <c r="M66" s="286"/>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c r="DA66" s="174"/>
      <c r="DB66" s="174"/>
      <c r="DC66" s="174"/>
      <c r="DD66" s="174"/>
      <c r="DE66" s="174"/>
      <c r="DF66" s="174"/>
      <c r="DG66" s="174"/>
      <c r="DH66" s="174"/>
      <c r="DI66" s="174"/>
      <c r="DJ66" s="174"/>
      <c r="DK66" s="174"/>
      <c r="DL66" s="174"/>
      <c r="DM66" s="174"/>
      <c r="DN66" s="174"/>
      <c r="DO66" s="174"/>
      <c r="DP66" s="174"/>
      <c r="DQ66" s="174"/>
      <c r="DR66" s="174"/>
      <c r="DS66" s="174"/>
      <c r="DT66" s="174"/>
      <c r="DU66" s="174"/>
      <c r="DV66" s="174"/>
      <c r="DW66" s="174"/>
      <c r="DX66" s="174"/>
      <c r="DY66" s="174"/>
      <c r="DZ66" s="174"/>
      <c r="EA66" s="174"/>
      <c r="EB66" s="174"/>
      <c r="EC66" s="174"/>
      <c r="ED66" s="174"/>
      <c r="EE66" s="174"/>
      <c r="EF66" s="174"/>
      <c r="EG66" s="174"/>
      <c r="EH66" s="174"/>
      <c r="EI66" s="174"/>
      <c r="EJ66" s="174"/>
      <c r="EK66" s="174"/>
      <c r="EL66" s="174"/>
      <c r="EM66" s="174"/>
      <c r="EN66" s="174"/>
      <c r="EO66" s="174"/>
      <c r="EP66" s="174"/>
      <c r="EQ66" s="174"/>
      <c r="ER66" s="174"/>
      <c r="ES66" s="174"/>
      <c r="ET66" s="174"/>
      <c r="EU66" s="174"/>
      <c r="EV66" s="174"/>
      <c r="EW66" s="174"/>
      <c r="EX66" s="174"/>
      <c r="EY66" s="174"/>
      <c r="EZ66" s="174"/>
      <c r="FA66" s="174"/>
      <c r="FB66" s="174"/>
      <c r="FC66" s="174"/>
      <c r="FD66" s="174"/>
      <c r="FE66" s="174"/>
      <c r="FF66" s="174"/>
      <c r="FG66" s="174"/>
      <c r="FH66" s="174"/>
      <c r="FI66" s="174"/>
      <c r="FJ66" s="174"/>
      <c r="FK66" s="174"/>
      <c r="FL66" s="174"/>
      <c r="FM66" s="174"/>
      <c r="FN66" s="174"/>
      <c r="FO66" s="174"/>
      <c r="FP66" s="174"/>
      <c r="FQ66" s="174"/>
      <c r="FR66" s="174"/>
      <c r="FS66" s="174"/>
      <c r="FT66" s="174"/>
      <c r="FU66" s="174"/>
      <c r="FV66" s="174"/>
      <c r="FW66" s="174"/>
      <c r="FX66" s="174"/>
      <c r="FY66" s="174"/>
      <c r="FZ66" s="174"/>
      <c r="GA66" s="174"/>
      <c r="GB66" s="174"/>
      <c r="GC66" s="174"/>
      <c r="GD66" s="174"/>
      <c r="GE66" s="174"/>
      <c r="GF66" s="174"/>
      <c r="GG66" s="174"/>
      <c r="GH66" s="174"/>
      <c r="GI66" s="174"/>
      <c r="GJ66" s="174"/>
      <c r="GK66" s="174"/>
      <c r="GL66" s="174"/>
      <c r="GM66" s="174"/>
      <c r="GN66" s="174"/>
      <c r="GO66" s="174"/>
      <c r="GP66" s="174"/>
      <c r="GQ66" s="174"/>
      <c r="GR66" s="174"/>
      <c r="GS66" s="174"/>
      <c r="GT66" s="174"/>
      <c r="GU66" s="174"/>
      <c r="GV66" s="174"/>
      <c r="GW66" s="174"/>
      <c r="GX66" s="174"/>
      <c r="GY66" s="174"/>
      <c r="GZ66" s="174"/>
      <c r="HA66" s="174"/>
      <c r="HB66" s="174"/>
      <c r="HC66" s="174"/>
      <c r="HD66" s="174"/>
      <c r="HE66" s="174"/>
      <c r="HF66" s="174"/>
      <c r="HG66" s="174"/>
      <c r="HH66" s="174"/>
      <c r="HI66" s="174"/>
      <c r="HJ66" s="174"/>
      <c r="HK66" s="174"/>
      <c r="HL66" s="174"/>
      <c r="HM66" s="174"/>
      <c r="HN66" s="174"/>
      <c r="HO66" s="174"/>
      <c r="HP66" s="174"/>
      <c r="HQ66" s="174"/>
      <c r="HR66" s="174"/>
      <c r="HS66" s="174"/>
      <c r="HT66" s="174"/>
      <c r="HU66" s="174"/>
      <c r="HV66" s="174"/>
      <c r="HW66" s="174"/>
      <c r="HX66" s="174"/>
      <c r="HY66" s="174"/>
      <c r="HZ66" s="174"/>
      <c r="IA66" s="174"/>
      <c r="IB66" s="174"/>
      <c r="IC66" s="174"/>
      <c r="ID66" s="174"/>
      <c r="IE66" s="174"/>
      <c r="IF66" s="174"/>
      <c r="IG66" s="174"/>
      <c r="IH66" s="174"/>
      <c r="II66" s="174"/>
      <c r="IJ66" s="174"/>
      <c r="IK66" s="174"/>
      <c r="IL66" s="174"/>
      <c r="IM66" s="174"/>
      <c r="IN66" s="174"/>
      <c r="IO66" s="174"/>
      <c r="IP66" s="174"/>
      <c r="IQ66" s="174"/>
      <c r="IR66" s="174"/>
      <c r="IS66" s="174"/>
      <c r="IT66" s="174"/>
      <c r="IU66" s="174"/>
      <c r="IV66" s="174"/>
      <c r="IW66" s="237"/>
    </row>
    <row r="67" ht="12.75" customHeight="1">
      <c r="A67" s="281"/>
      <c r="B67" s="301">
        <v>37</v>
      </c>
      <c r="C67" t="s" s="310">
        <v>2062</v>
      </c>
      <c r="D67" s="311"/>
      <c r="E67" s="311"/>
      <c r="F67" s="311"/>
      <c r="G67" s="311"/>
      <c r="H67" s="312"/>
      <c r="I67" s="184">
        <v>49</v>
      </c>
      <c r="J67" s="303">
        <f>SUM(J68:J71)</f>
        <v>0</v>
      </c>
      <c r="K67" s="303">
        <f>SUM(K68:K71)</f>
        <v>0</v>
      </c>
      <c r="L67" t="s" s="304">
        <f>IF(J67&gt;0,IF(K67/J67&gt;=100,"&gt;&gt;100",K67/J67*100),"-")</f>
        <v>2015</v>
      </c>
      <c r="M67" s="286"/>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c r="CT67" s="174"/>
      <c r="CU67" s="174"/>
      <c r="CV67" s="174"/>
      <c r="CW67" s="174"/>
      <c r="CX67" s="174"/>
      <c r="CY67" s="174"/>
      <c r="CZ67" s="174"/>
      <c r="DA67" s="174"/>
      <c r="DB67" s="174"/>
      <c r="DC67" s="174"/>
      <c r="DD67" s="174"/>
      <c r="DE67" s="174"/>
      <c r="DF67" s="174"/>
      <c r="DG67" s="174"/>
      <c r="DH67" s="174"/>
      <c r="DI67" s="174"/>
      <c r="DJ67" s="174"/>
      <c r="DK67" s="174"/>
      <c r="DL67" s="174"/>
      <c r="DM67" s="174"/>
      <c r="DN67" s="174"/>
      <c r="DO67" s="174"/>
      <c r="DP67" s="174"/>
      <c r="DQ67" s="174"/>
      <c r="DR67" s="174"/>
      <c r="DS67" s="174"/>
      <c r="DT67" s="174"/>
      <c r="DU67" s="174"/>
      <c r="DV67" s="174"/>
      <c r="DW67" s="174"/>
      <c r="DX67" s="174"/>
      <c r="DY67" s="174"/>
      <c r="DZ67" s="174"/>
      <c r="EA67" s="174"/>
      <c r="EB67" s="174"/>
      <c r="EC67" s="174"/>
      <c r="ED67" s="174"/>
      <c r="EE67" s="174"/>
      <c r="EF67" s="174"/>
      <c r="EG67" s="174"/>
      <c r="EH67" s="174"/>
      <c r="EI67" s="174"/>
      <c r="EJ67" s="174"/>
      <c r="EK67" s="174"/>
      <c r="EL67" s="174"/>
      <c r="EM67" s="174"/>
      <c r="EN67" s="174"/>
      <c r="EO67" s="174"/>
      <c r="EP67" s="174"/>
      <c r="EQ67" s="174"/>
      <c r="ER67" s="174"/>
      <c r="ES67" s="174"/>
      <c r="ET67" s="174"/>
      <c r="EU67" s="174"/>
      <c r="EV67" s="174"/>
      <c r="EW67" s="174"/>
      <c r="EX67" s="174"/>
      <c r="EY67" s="174"/>
      <c r="EZ67" s="174"/>
      <c r="FA67" s="174"/>
      <c r="FB67" s="174"/>
      <c r="FC67" s="174"/>
      <c r="FD67" s="174"/>
      <c r="FE67" s="174"/>
      <c r="FF67" s="174"/>
      <c r="FG67" s="174"/>
      <c r="FH67" s="174"/>
      <c r="FI67" s="174"/>
      <c r="FJ67" s="174"/>
      <c r="FK67" s="174"/>
      <c r="FL67" s="174"/>
      <c r="FM67" s="174"/>
      <c r="FN67" s="174"/>
      <c r="FO67" s="174"/>
      <c r="FP67" s="174"/>
      <c r="FQ67" s="174"/>
      <c r="FR67" s="174"/>
      <c r="FS67" s="174"/>
      <c r="FT67" s="174"/>
      <c r="FU67" s="174"/>
      <c r="FV67" s="174"/>
      <c r="FW67" s="174"/>
      <c r="FX67" s="174"/>
      <c r="FY67" s="174"/>
      <c r="FZ67" s="174"/>
      <c r="GA67" s="174"/>
      <c r="GB67" s="174"/>
      <c r="GC67" s="174"/>
      <c r="GD67" s="174"/>
      <c r="GE67" s="174"/>
      <c r="GF67" s="174"/>
      <c r="GG67" s="174"/>
      <c r="GH67" s="174"/>
      <c r="GI67" s="174"/>
      <c r="GJ67" s="174"/>
      <c r="GK67" s="174"/>
      <c r="GL67" s="174"/>
      <c r="GM67" s="174"/>
      <c r="GN67" s="174"/>
      <c r="GO67" s="174"/>
      <c r="GP67" s="174"/>
      <c r="GQ67" s="174"/>
      <c r="GR67" s="174"/>
      <c r="GS67" s="174"/>
      <c r="GT67" s="174"/>
      <c r="GU67" s="174"/>
      <c r="GV67" s="174"/>
      <c r="GW67" s="174"/>
      <c r="GX67" s="174"/>
      <c r="GY67" s="174"/>
      <c r="GZ67" s="174"/>
      <c r="HA67" s="174"/>
      <c r="HB67" s="174"/>
      <c r="HC67" s="174"/>
      <c r="HD67" s="174"/>
      <c r="HE67" s="174"/>
      <c r="HF67" s="174"/>
      <c r="HG67" s="174"/>
      <c r="HH67" s="174"/>
      <c r="HI67" s="174"/>
      <c r="HJ67" s="174"/>
      <c r="HK67" s="174"/>
      <c r="HL67" s="174"/>
      <c r="HM67" s="174"/>
      <c r="HN67" s="174"/>
      <c r="HO67" s="174"/>
      <c r="HP67" s="174"/>
      <c r="HQ67" s="174"/>
      <c r="HR67" s="174"/>
      <c r="HS67" s="174"/>
      <c r="HT67" s="174"/>
      <c r="HU67" s="174"/>
      <c r="HV67" s="174"/>
      <c r="HW67" s="174"/>
      <c r="HX67" s="174"/>
      <c r="HY67" s="174"/>
      <c r="HZ67" s="174"/>
      <c r="IA67" s="174"/>
      <c r="IB67" s="174"/>
      <c r="IC67" s="174"/>
      <c r="ID67" s="174"/>
      <c r="IE67" s="174"/>
      <c r="IF67" s="174"/>
      <c r="IG67" s="174"/>
      <c r="IH67" s="174"/>
      <c r="II67" s="174"/>
      <c r="IJ67" s="174"/>
      <c r="IK67" s="174"/>
      <c r="IL67" s="174"/>
      <c r="IM67" s="174"/>
      <c r="IN67" s="174"/>
      <c r="IO67" s="174"/>
      <c r="IP67" s="174"/>
      <c r="IQ67" s="174"/>
      <c r="IR67" s="174"/>
      <c r="IS67" s="174"/>
      <c r="IT67" s="174"/>
      <c r="IU67" s="174"/>
      <c r="IV67" s="174"/>
      <c r="IW67" s="237"/>
    </row>
    <row r="68" ht="13.65" customHeight="1">
      <c r="A68" s="281"/>
      <c r="B68" s="301">
        <v>3711</v>
      </c>
      <c r="C68" t="s" s="192">
        <v>2063</v>
      </c>
      <c r="D68" s="302"/>
      <c r="E68" s="302"/>
      <c r="F68" s="302"/>
      <c r="G68" s="302"/>
      <c r="H68" s="302"/>
      <c r="I68" s="184">
        <v>50</v>
      </c>
      <c r="J68" s="305">
        <v>0</v>
      </c>
      <c r="K68" s="305">
        <v>0</v>
      </c>
      <c r="L68" t="s" s="304">
        <f>IF(J68&gt;0,IF(K68/J68&gt;=100,"&gt;&gt;100",K68/J68*100),"-")</f>
        <v>2015</v>
      </c>
      <c r="M68" s="286"/>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c r="DA68" s="174"/>
      <c r="DB68" s="174"/>
      <c r="DC68" s="174"/>
      <c r="DD68" s="174"/>
      <c r="DE68" s="174"/>
      <c r="DF68" s="174"/>
      <c r="DG68" s="174"/>
      <c r="DH68" s="174"/>
      <c r="DI68" s="174"/>
      <c r="DJ68" s="174"/>
      <c r="DK68" s="174"/>
      <c r="DL68" s="174"/>
      <c r="DM68" s="174"/>
      <c r="DN68" s="174"/>
      <c r="DO68" s="174"/>
      <c r="DP68" s="174"/>
      <c r="DQ68" s="174"/>
      <c r="DR68" s="174"/>
      <c r="DS68" s="174"/>
      <c r="DT68" s="174"/>
      <c r="DU68" s="174"/>
      <c r="DV68" s="174"/>
      <c r="DW68" s="174"/>
      <c r="DX68" s="174"/>
      <c r="DY68" s="174"/>
      <c r="DZ68" s="174"/>
      <c r="EA68" s="174"/>
      <c r="EB68" s="174"/>
      <c r="EC68" s="174"/>
      <c r="ED68" s="174"/>
      <c r="EE68" s="174"/>
      <c r="EF68" s="174"/>
      <c r="EG68" s="174"/>
      <c r="EH68" s="174"/>
      <c r="EI68" s="174"/>
      <c r="EJ68" s="174"/>
      <c r="EK68" s="174"/>
      <c r="EL68" s="174"/>
      <c r="EM68" s="174"/>
      <c r="EN68" s="174"/>
      <c r="EO68" s="174"/>
      <c r="EP68" s="174"/>
      <c r="EQ68" s="174"/>
      <c r="ER68" s="174"/>
      <c r="ES68" s="174"/>
      <c r="ET68" s="174"/>
      <c r="EU68" s="174"/>
      <c r="EV68" s="174"/>
      <c r="EW68" s="174"/>
      <c r="EX68" s="174"/>
      <c r="EY68" s="174"/>
      <c r="EZ68" s="174"/>
      <c r="FA68" s="174"/>
      <c r="FB68" s="174"/>
      <c r="FC68" s="174"/>
      <c r="FD68" s="174"/>
      <c r="FE68" s="174"/>
      <c r="FF68" s="174"/>
      <c r="FG68" s="174"/>
      <c r="FH68" s="174"/>
      <c r="FI68" s="174"/>
      <c r="FJ68" s="174"/>
      <c r="FK68" s="174"/>
      <c r="FL68" s="174"/>
      <c r="FM68" s="174"/>
      <c r="FN68" s="174"/>
      <c r="FO68" s="174"/>
      <c r="FP68" s="174"/>
      <c r="FQ68" s="174"/>
      <c r="FR68" s="174"/>
      <c r="FS68" s="174"/>
      <c r="FT68" s="174"/>
      <c r="FU68" s="174"/>
      <c r="FV68" s="174"/>
      <c r="FW68" s="174"/>
      <c r="FX68" s="174"/>
      <c r="FY68" s="174"/>
      <c r="FZ68" s="174"/>
      <c r="GA68" s="174"/>
      <c r="GB68" s="174"/>
      <c r="GC68" s="174"/>
      <c r="GD68" s="174"/>
      <c r="GE68" s="174"/>
      <c r="GF68" s="174"/>
      <c r="GG68" s="174"/>
      <c r="GH68" s="174"/>
      <c r="GI68" s="174"/>
      <c r="GJ68" s="174"/>
      <c r="GK68" s="174"/>
      <c r="GL68" s="174"/>
      <c r="GM68" s="174"/>
      <c r="GN68" s="174"/>
      <c r="GO68" s="174"/>
      <c r="GP68" s="174"/>
      <c r="GQ68" s="174"/>
      <c r="GR68" s="174"/>
      <c r="GS68" s="174"/>
      <c r="GT68" s="174"/>
      <c r="GU68" s="174"/>
      <c r="GV68" s="174"/>
      <c r="GW68" s="174"/>
      <c r="GX68" s="174"/>
      <c r="GY68" s="174"/>
      <c r="GZ68" s="174"/>
      <c r="HA68" s="174"/>
      <c r="HB68" s="174"/>
      <c r="HC68" s="174"/>
      <c r="HD68" s="174"/>
      <c r="HE68" s="174"/>
      <c r="HF68" s="174"/>
      <c r="HG68" s="174"/>
      <c r="HH68" s="174"/>
      <c r="HI68" s="174"/>
      <c r="HJ68" s="174"/>
      <c r="HK68" s="174"/>
      <c r="HL68" s="174"/>
      <c r="HM68" s="174"/>
      <c r="HN68" s="174"/>
      <c r="HO68" s="174"/>
      <c r="HP68" s="174"/>
      <c r="HQ68" s="174"/>
      <c r="HR68" s="174"/>
      <c r="HS68" s="174"/>
      <c r="HT68" s="174"/>
      <c r="HU68" s="174"/>
      <c r="HV68" s="174"/>
      <c r="HW68" s="174"/>
      <c r="HX68" s="174"/>
      <c r="HY68" s="174"/>
      <c r="HZ68" s="174"/>
      <c r="IA68" s="174"/>
      <c r="IB68" s="174"/>
      <c r="IC68" s="174"/>
      <c r="ID68" s="174"/>
      <c r="IE68" s="174"/>
      <c r="IF68" s="174"/>
      <c r="IG68" s="174"/>
      <c r="IH68" s="174"/>
      <c r="II68" s="174"/>
      <c r="IJ68" s="174"/>
      <c r="IK68" s="174"/>
      <c r="IL68" s="174"/>
      <c r="IM68" s="174"/>
      <c r="IN68" s="174"/>
      <c r="IO68" s="174"/>
      <c r="IP68" s="174"/>
      <c r="IQ68" s="174"/>
      <c r="IR68" s="174"/>
      <c r="IS68" s="174"/>
      <c r="IT68" s="174"/>
      <c r="IU68" s="174"/>
      <c r="IV68" s="174"/>
      <c r="IW68" s="237"/>
    </row>
    <row r="69" ht="13.65" customHeight="1">
      <c r="A69" s="281"/>
      <c r="B69" s="301">
        <v>3712</v>
      </c>
      <c r="C69" t="s" s="308">
        <v>2064</v>
      </c>
      <c r="D69" s="309"/>
      <c r="E69" s="309"/>
      <c r="F69" s="309"/>
      <c r="G69" s="309"/>
      <c r="H69" s="309"/>
      <c r="I69" s="184">
        <v>51</v>
      </c>
      <c r="J69" s="305">
        <v>0</v>
      </c>
      <c r="K69" s="305">
        <v>0</v>
      </c>
      <c r="L69" t="s" s="304">
        <f>IF(J69&gt;0,IF(K69/J69&gt;=100,"&gt;&gt;100",K69/J69*100),"-")</f>
        <v>2015</v>
      </c>
      <c r="M69" s="286"/>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174"/>
      <c r="DX69" s="174"/>
      <c r="DY69" s="174"/>
      <c r="DZ69" s="174"/>
      <c r="EA69" s="174"/>
      <c r="EB69" s="174"/>
      <c r="EC69" s="174"/>
      <c r="ED69" s="174"/>
      <c r="EE69" s="174"/>
      <c r="EF69" s="174"/>
      <c r="EG69" s="174"/>
      <c r="EH69" s="174"/>
      <c r="EI69" s="174"/>
      <c r="EJ69" s="174"/>
      <c r="EK69" s="174"/>
      <c r="EL69" s="174"/>
      <c r="EM69" s="174"/>
      <c r="EN69" s="174"/>
      <c r="EO69" s="174"/>
      <c r="EP69" s="174"/>
      <c r="EQ69" s="174"/>
      <c r="ER69" s="174"/>
      <c r="ES69" s="174"/>
      <c r="ET69" s="174"/>
      <c r="EU69" s="174"/>
      <c r="EV69" s="174"/>
      <c r="EW69" s="174"/>
      <c r="EX69" s="174"/>
      <c r="EY69" s="174"/>
      <c r="EZ69" s="174"/>
      <c r="FA69" s="174"/>
      <c r="FB69" s="174"/>
      <c r="FC69" s="174"/>
      <c r="FD69" s="174"/>
      <c r="FE69" s="174"/>
      <c r="FF69" s="174"/>
      <c r="FG69" s="174"/>
      <c r="FH69" s="174"/>
      <c r="FI69" s="174"/>
      <c r="FJ69" s="174"/>
      <c r="FK69" s="174"/>
      <c r="FL69" s="174"/>
      <c r="FM69" s="174"/>
      <c r="FN69" s="174"/>
      <c r="FO69" s="174"/>
      <c r="FP69" s="174"/>
      <c r="FQ69" s="174"/>
      <c r="FR69" s="174"/>
      <c r="FS69" s="174"/>
      <c r="FT69" s="174"/>
      <c r="FU69" s="174"/>
      <c r="FV69" s="174"/>
      <c r="FW69" s="174"/>
      <c r="FX69" s="174"/>
      <c r="FY69" s="174"/>
      <c r="FZ69" s="174"/>
      <c r="GA69" s="174"/>
      <c r="GB69" s="174"/>
      <c r="GC69" s="174"/>
      <c r="GD69" s="174"/>
      <c r="GE69" s="174"/>
      <c r="GF69" s="174"/>
      <c r="GG69" s="174"/>
      <c r="GH69" s="174"/>
      <c r="GI69" s="174"/>
      <c r="GJ69" s="174"/>
      <c r="GK69" s="174"/>
      <c r="GL69" s="174"/>
      <c r="GM69" s="174"/>
      <c r="GN69" s="174"/>
      <c r="GO69" s="174"/>
      <c r="GP69" s="174"/>
      <c r="GQ69" s="174"/>
      <c r="GR69" s="174"/>
      <c r="GS69" s="174"/>
      <c r="GT69" s="174"/>
      <c r="GU69" s="174"/>
      <c r="GV69" s="174"/>
      <c r="GW69" s="174"/>
      <c r="GX69" s="174"/>
      <c r="GY69" s="174"/>
      <c r="GZ69" s="174"/>
      <c r="HA69" s="174"/>
      <c r="HB69" s="174"/>
      <c r="HC69" s="174"/>
      <c r="HD69" s="174"/>
      <c r="HE69" s="174"/>
      <c r="HF69" s="174"/>
      <c r="HG69" s="174"/>
      <c r="HH69" s="174"/>
      <c r="HI69" s="174"/>
      <c r="HJ69" s="174"/>
      <c r="HK69" s="174"/>
      <c r="HL69" s="174"/>
      <c r="HM69" s="174"/>
      <c r="HN69" s="174"/>
      <c r="HO69" s="174"/>
      <c r="HP69" s="174"/>
      <c r="HQ69" s="174"/>
      <c r="HR69" s="174"/>
      <c r="HS69" s="174"/>
      <c r="HT69" s="174"/>
      <c r="HU69" s="174"/>
      <c r="HV69" s="174"/>
      <c r="HW69" s="174"/>
      <c r="HX69" s="174"/>
      <c r="HY69" s="174"/>
      <c r="HZ69" s="174"/>
      <c r="IA69" s="174"/>
      <c r="IB69" s="174"/>
      <c r="IC69" s="174"/>
      <c r="ID69" s="174"/>
      <c r="IE69" s="174"/>
      <c r="IF69" s="174"/>
      <c r="IG69" s="174"/>
      <c r="IH69" s="174"/>
      <c r="II69" s="174"/>
      <c r="IJ69" s="174"/>
      <c r="IK69" s="174"/>
      <c r="IL69" s="174"/>
      <c r="IM69" s="174"/>
      <c r="IN69" s="174"/>
      <c r="IO69" s="174"/>
      <c r="IP69" s="174"/>
      <c r="IQ69" s="174"/>
      <c r="IR69" s="174"/>
      <c r="IS69" s="174"/>
      <c r="IT69" s="174"/>
      <c r="IU69" s="174"/>
      <c r="IV69" s="174"/>
      <c r="IW69" s="237"/>
    </row>
    <row r="70" ht="12.75" customHeight="1">
      <c r="A70" s="281"/>
      <c r="B70" s="301">
        <v>3713</v>
      </c>
      <c r="C70" t="s" s="315">
        <v>2065</v>
      </c>
      <c r="D70" s="316"/>
      <c r="E70" s="316"/>
      <c r="F70" s="316"/>
      <c r="G70" s="316"/>
      <c r="H70" s="317"/>
      <c r="I70" s="184">
        <v>52</v>
      </c>
      <c r="J70" s="305">
        <v>0</v>
      </c>
      <c r="K70" s="305">
        <v>0</v>
      </c>
      <c r="L70" t="s" s="304">
        <f>IF(J70&gt;0,IF(K70/J70&gt;=100,"&gt;&gt;100",K70/J70*100),"-")</f>
        <v>2015</v>
      </c>
      <c r="M70" s="286"/>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174"/>
      <c r="DX70" s="174"/>
      <c r="DY70" s="174"/>
      <c r="DZ70" s="174"/>
      <c r="EA70" s="174"/>
      <c r="EB70" s="174"/>
      <c r="EC70" s="174"/>
      <c r="ED70" s="174"/>
      <c r="EE70" s="174"/>
      <c r="EF70" s="174"/>
      <c r="EG70" s="174"/>
      <c r="EH70" s="174"/>
      <c r="EI70" s="174"/>
      <c r="EJ70" s="174"/>
      <c r="EK70" s="174"/>
      <c r="EL70" s="174"/>
      <c r="EM70" s="174"/>
      <c r="EN70" s="174"/>
      <c r="EO70" s="174"/>
      <c r="EP70" s="174"/>
      <c r="EQ70" s="174"/>
      <c r="ER70" s="174"/>
      <c r="ES70" s="174"/>
      <c r="ET70" s="174"/>
      <c r="EU70" s="174"/>
      <c r="EV70" s="174"/>
      <c r="EW70" s="174"/>
      <c r="EX70" s="174"/>
      <c r="EY70" s="174"/>
      <c r="EZ70" s="174"/>
      <c r="FA70" s="174"/>
      <c r="FB70" s="174"/>
      <c r="FC70" s="174"/>
      <c r="FD70" s="174"/>
      <c r="FE70" s="174"/>
      <c r="FF70" s="174"/>
      <c r="FG70" s="174"/>
      <c r="FH70" s="174"/>
      <c r="FI70" s="174"/>
      <c r="FJ70" s="174"/>
      <c r="FK70" s="174"/>
      <c r="FL70" s="174"/>
      <c r="FM70" s="174"/>
      <c r="FN70" s="174"/>
      <c r="FO70" s="174"/>
      <c r="FP70" s="174"/>
      <c r="FQ70" s="174"/>
      <c r="FR70" s="174"/>
      <c r="FS70" s="174"/>
      <c r="FT70" s="174"/>
      <c r="FU70" s="174"/>
      <c r="FV70" s="174"/>
      <c r="FW70" s="174"/>
      <c r="FX70" s="174"/>
      <c r="FY70" s="174"/>
      <c r="FZ70" s="174"/>
      <c r="GA70" s="174"/>
      <c r="GB70" s="174"/>
      <c r="GC70" s="174"/>
      <c r="GD70" s="174"/>
      <c r="GE70" s="174"/>
      <c r="GF70" s="174"/>
      <c r="GG70" s="174"/>
      <c r="GH70" s="174"/>
      <c r="GI70" s="174"/>
      <c r="GJ70" s="174"/>
      <c r="GK70" s="174"/>
      <c r="GL70" s="174"/>
      <c r="GM70" s="174"/>
      <c r="GN70" s="174"/>
      <c r="GO70" s="174"/>
      <c r="GP70" s="174"/>
      <c r="GQ70" s="174"/>
      <c r="GR70" s="174"/>
      <c r="GS70" s="174"/>
      <c r="GT70" s="174"/>
      <c r="GU70" s="174"/>
      <c r="GV70" s="174"/>
      <c r="GW70" s="174"/>
      <c r="GX70" s="174"/>
      <c r="GY70" s="174"/>
      <c r="GZ70" s="174"/>
      <c r="HA70" s="174"/>
      <c r="HB70" s="174"/>
      <c r="HC70" s="174"/>
      <c r="HD70" s="174"/>
      <c r="HE70" s="174"/>
      <c r="HF70" s="174"/>
      <c r="HG70" s="174"/>
      <c r="HH70" s="174"/>
      <c r="HI70" s="174"/>
      <c r="HJ70" s="174"/>
      <c r="HK70" s="174"/>
      <c r="HL70" s="174"/>
      <c r="HM70" s="174"/>
      <c r="HN70" s="174"/>
      <c r="HO70" s="174"/>
      <c r="HP70" s="174"/>
      <c r="HQ70" s="174"/>
      <c r="HR70" s="174"/>
      <c r="HS70" s="174"/>
      <c r="HT70" s="174"/>
      <c r="HU70" s="174"/>
      <c r="HV70" s="174"/>
      <c r="HW70" s="174"/>
      <c r="HX70" s="174"/>
      <c r="HY70" s="174"/>
      <c r="HZ70" s="174"/>
      <c r="IA70" s="174"/>
      <c r="IB70" s="174"/>
      <c r="IC70" s="174"/>
      <c r="ID70" s="174"/>
      <c r="IE70" s="174"/>
      <c r="IF70" s="174"/>
      <c r="IG70" s="174"/>
      <c r="IH70" s="174"/>
      <c r="II70" s="174"/>
      <c r="IJ70" s="174"/>
      <c r="IK70" s="174"/>
      <c r="IL70" s="174"/>
      <c r="IM70" s="174"/>
      <c r="IN70" s="174"/>
      <c r="IO70" s="174"/>
      <c r="IP70" s="174"/>
      <c r="IQ70" s="174"/>
      <c r="IR70" s="174"/>
      <c r="IS70" s="174"/>
      <c r="IT70" s="174"/>
      <c r="IU70" s="174"/>
      <c r="IV70" s="174"/>
      <c r="IW70" s="237"/>
    </row>
    <row r="71" ht="12.75" customHeight="1">
      <c r="A71" s="281"/>
      <c r="B71" s="318">
        <v>3714</v>
      </c>
      <c r="C71" t="s" s="319">
        <v>2066</v>
      </c>
      <c r="D71" s="320"/>
      <c r="E71" s="320"/>
      <c r="F71" s="320"/>
      <c r="G71" s="320"/>
      <c r="H71" s="321"/>
      <c r="I71" s="180">
        <v>53</v>
      </c>
      <c r="J71" s="322">
        <v>0</v>
      </c>
      <c r="K71" s="322">
        <v>0</v>
      </c>
      <c r="L71" t="s" s="323">
        <f>IF(J71&gt;0,IF(K71/J71&gt;=100,"&gt;&gt;100",K71/J71*100),"-")</f>
        <v>2015</v>
      </c>
      <c r="M71" s="286"/>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174"/>
      <c r="DX71" s="174"/>
      <c r="DY71" s="174"/>
      <c r="DZ71" s="174"/>
      <c r="EA71" s="174"/>
      <c r="EB71" s="174"/>
      <c r="EC71" s="174"/>
      <c r="ED71" s="174"/>
      <c r="EE71" s="174"/>
      <c r="EF71" s="174"/>
      <c r="EG71" s="174"/>
      <c r="EH71" s="174"/>
      <c r="EI71" s="174"/>
      <c r="EJ71" s="174"/>
      <c r="EK71" s="174"/>
      <c r="EL71" s="174"/>
      <c r="EM71" s="174"/>
      <c r="EN71" s="174"/>
      <c r="EO71" s="174"/>
      <c r="EP71" s="174"/>
      <c r="EQ71" s="174"/>
      <c r="ER71" s="174"/>
      <c r="ES71" s="174"/>
      <c r="ET71" s="174"/>
      <c r="EU71" s="174"/>
      <c r="EV71" s="174"/>
      <c r="EW71" s="174"/>
      <c r="EX71" s="174"/>
      <c r="EY71" s="174"/>
      <c r="EZ71" s="174"/>
      <c r="FA71" s="174"/>
      <c r="FB71" s="174"/>
      <c r="FC71" s="174"/>
      <c r="FD71" s="174"/>
      <c r="FE71" s="174"/>
      <c r="FF71" s="174"/>
      <c r="FG71" s="174"/>
      <c r="FH71" s="174"/>
      <c r="FI71" s="174"/>
      <c r="FJ71" s="174"/>
      <c r="FK71" s="174"/>
      <c r="FL71" s="174"/>
      <c r="FM71" s="174"/>
      <c r="FN71" s="174"/>
      <c r="FO71" s="174"/>
      <c r="FP71" s="174"/>
      <c r="FQ71" s="174"/>
      <c r="FR71" s="174"/>
      <c r="FS71" s="174"/>
      <c r="FT71" s="174"/>
      <c r="FU71" s="174"/>
      <c r="FV71" s="174"/>
      <c r="FW71" s="174"/>
      <c r="FX71" s="174"/>
      <c r="FY71" s="174"/>
      <c r="FZ71" s="174"/>
      <c r="GA71" s="174"/>
      <c r="GB71" s="174"/>
      <c r="GC71" s="174"/>
      <c r="GD71" s="174"/>
      <c r="GE71" s="174"/>
      <c r="GF71" s="174"/>
      <c r="GG71" s="174"/>
      <c r="GH71" s="174"/>
      <c r="GI71" s="174"/>
      <c r="GJ71" s="174"/>
      <c r="GK71" s="174"/>
      <c r="GL71" s="174"/>
      <c r="GM71" s="174"/>
      <c r="GN71" s="174"/>
      <c r="GO71" s="174"/>
      <c r="GP71" s="174"/>
      <c r="GQ71" s="174"/>
      <c r="GR71" s="174"/>
      <c r="GS71" s="174"/>
      <c r="GT71" s="174"/>
      <c r="GU71" s="174"/>
      <c r="GV71" s="174"/>
      <c r="GW71" s="174"/>
      <c r="GX71" s="174"/>
      <c r="GY71" s="174"/>
      <c r="GZ71" s="174"/>
      <c r="HA71" s="174"/>
      <c r="HB71" s="174"/>
      <c r="HC71" s="174"/>
      <c r="HD71" s="174"/>
      <c r="HE71" s="174"/>
      <c r="HF71" s="174"/>
      <c r="HG71" s="174"/>
      <c r="HH71" s="174"/>
      <c r="HI71" s="174"/>
      <c r="HJ71" s="174"/>
      <c r="HK71" s="174"/>
      <c r="HL71" s="174"/>
      <c r="HM71" s="174"/>
      <c r="HN71" s="174"/>
      <c r="HO71" s="174"/>
      <c r="HP71" s="174"/>
      <c r="HQ71" s="174"/>
      <c r="HR71" s="174"/>
      <c r="HS71" s="174"/>
      <c r="HT71" s="174"/>
      <c r="HU71" s="174"/>
      <c r="HV71" s="174"/>
      <c r="HW71" s="174"/>
      <c r="HX71" s="174"/>
      <c r="HY71" s="174"/>
      <c r="HZ71" s="174"/>
      <c r="IA71" s="174"/>
      <c r="IB71" s="174"/>
      <c r="IC71" s="174"/>
      <c r="ID71" s="174"/>
      <c r="IE71" s="174"/>
      <c r="IF71" s="174"/>
      <c r="IG71" s="174"/>
      <c r="IH71" s="174"/>
      <c r="II71" s="174"/>
      <c r="IJ71" s="174"/>
      <c r="IK71" s="174"/>
      <c r="IL71" s="174"/>
      <c r="IM71" s="174"/>
      <c r="IN71" s="174"/>
      <c r="IO71" s="174"/>
      <c r="IP71" s="174"/>
      <c r="IQ71" s="174"/>
      <c r="IR71" s="174"/>
      <c r="IS71" s="174"/>
      <c r="IT71" s="174"/>
      <c r="IU71" s="174"/>
      <c r="IV71" s="174"/>
      <c r="IW71" s="237"/>
    </row>
    <row r="72" ht="13.65" customHeight="1">
      <c r="A72" s="281"/>
      <c r="B72" t="s" s="292">
        <v>2067</v>
      </c>
      <c r="C72" s="293"/>
      <c r="D72" s="293"/>
      <c r="E72" s="293"/>
      <c r="F72" s="293"/>
      <c r="G72" s="293"/>
      <c r="H72" s="293"/>
      <c r="I72" s="293"/>
      <c r="J72" s="293"/>
      <c r="K72" s="293"/>
      <c r="L72" s="294"/>
      <c r="M72" s="286"/>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c r="EP72" s="174"/>
      <c r="EQ72" s="174"/>
      <c r="ER72" s="174"/>
      <c r="ES72" s="174"/>
      <c r="ET72" s="174"/>
      <c r="EU72" s="174"/>
      <c r="EV72" s="174"/>
      <c r="EW72" s="174"/>
      <c r="EX72" s="174"/>
      <c r="EY72" s="174"/>
      <c r="EZ72" s="174"/>
      <c r="FA72" s="174"/>
      <c r="FB72" s="174"/>
      <c r="FC72" s="174"/>
      <c r="FD72" s="174"/>
      <c r="FE72" s="174"/>
      <c r="FF72" s="174"/>
      <c r="FG72" s="174"/>
      <c r="FH72" s="174"/>
      <c r="FI72" s="174"/>
      <c r="FJ72" s="174"/>
      <c r="FK72" s="174"/>
      <c r="FL72" s="174"/>
      <c r="FM72" s="174"/>
      <c r="FN72" s="174"/>
      <c r="FO72" s="174"/>
      <c r="FP72" s="174"/>
      <c r="FQ72" s="174"/>
      <c r="FR72" s="174"/>
      <c r="FS72" s="174"/>
      <c r="FT72" s="174"/>
      <c r="FU72" s="174"/>
      <c r="FV72" s="174"/>
      <c r="FW72" s="174"/>
      <c r="FX72" s="174"/>
      <c r="FY72" s="174"/>
      <c r="FZ72" s="174"/>
      <c r="GA72" s="174"/>
      <c r="GB72" s="174"/>
      <c r="GC72" s="174"/>
      <c r="GD72" s="174"/>
      <c r="GE72" s="174"/>
      <c r="GF72" s="174"/>
      <c r="GG72" s="174"/>
      <c r="GH72" s="174"/>
      <c r="GI72" s="174"/>
      <c r="GJ72" s="174"/>
      <c r="GK72" s="174"/>
      <c r="GL72" s="174"/>
      <c r="GM72" s="174"/>
      <c r="GN72" s="174"/>
      <c r="GO72" s="174"/>
      <c r="GP72" s="174"/>
      <c r="GQ72" s="174"/>
      <c r="GR72" s="174"/>
      <c r="GS72" s="174"/>
      <c r="GT72" s="174"/>
      <c r="GU72" s="174"/>
      <c r="GV72" s="174"/>
      <c r="GW72" s="174"/>
      <c r="GX72" s="174"/>
      <c r="GY72" s="174"/>
      <c r="GZ72" s="174"/>
      <c r="HA72" s="174"/>
      <c r="HB72" s="174"/>
      <c r="HC72" s="174"/>
      <c r="HD72" s="174"/>
      <c r="HE72" s="174"/>
      <c r="HF72" s="174"/>
      <c r="HG72" s="174"/>
      <c r="HH72" s="174"/>
      <c r="HI72" s="174"/>
      <c r="HJ72" s="174"/>
      <c r="HK72" s="174"/>
      <c r="HL72" s="174"/>
      <c r="HM72" s="174"/>
      <c r="HN72" s="174"/>
      <c r="HO72" s="174"/>
      <c r="HP72" s="174"/>
      <c r="HQ72" s="174"/>
      <c r="HR72" s="174"/>
      <c r="HS72" s="174"/>
      <c r="HT72" s="174"/>
      <c r="HU72" s="174"/>
      <c r="HV72" s="174"/>
      <c r="HW72" s="174"/>
      <c r="HX72" s="174"/>
      <c r="HY72" s="174"/>
      <c r="HZ72" s="174"/>
      <c r="IA72" s="174"/>
      <c r="IB72" s="174"/>
      <c r="IC72" s="174"/>
      <c r="ID72" s="174"/>
      <c r="IE72" s="174"/>
      <c r="IF72" s="174"/>
      <c r="IG72" s="174"/>
      <c r="IH72" s="174"/>
      <c r="II72" s="174"/>
      <c r="IJ72" s="174"/>
      <c r="IK72" s="174"/>
      <c r="IL72" s="174"/>
      <c r="IM72" s="174"/>
      <c r="IN72" s="174"/>
      <c r="IO72" s="174"/>
      <c r="IP72" s="174"/>
      <c r="IQ72" s="174"/>
      <c r="IR72" s="174"/>
      <c r="IS72" s="174"/>
      <c r="IT72" s="174"/>
      <c r="IU72" s="174"/>
      <c r="IV72" s="174"/>
      <c r="IW72" s="237"/>
    </row>
    <row r="73" ht="12.75" customHeight="1">
      <c r="A73" s="281"/>
      <c r="B73" t="s" s="324">
        <v>2068</v>
      </c>
      <c r="C73" t="s" s="325">
        <v>2069</v>
      </c>
      <c r="D73" s="326"/>
      <c r="E73" s="326"/>
      <c r="F73" s="326"/>
      <c r="G73" s="326"/>
      <c r="H73" s="327"/>
      <c r="I73" s="176">
        <v>54</v>
      </c>
      <c r="J73" s="299">
        <f>J74+J86+J127+J128+J139+J147+J158</f>
        <v>112604</v>
      </c>
      <c r="K73" s="299">
        <f>K74+K86+K127+K128+K139+K147+K158</f>
        <v>81606</v>
      </c>
      <c r="L73" s="300">
        <f>IF(J73&gt;0,IF(K73/J73&gt;=100,"&gt;&gt;100",K73/J73*100),"-")</f>
        <v>72.471670633370</v>
      </c>
      <c r="M73" s="286"/>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c r="EP73" s="174"/>
      <c r="EQ73" s="174"/>
      <c r="ER73" s="174"/>
      <c r="ES73" s="174"/>
      <c r="ET73" s="174"/>
      <c r="EU73" s="174"/>
      <c r="EV73" s="174"/>
      <c r="EW73" s="174"/>
      <c r="EX73" s="174"/>
      <c r="EY73" s="174"/>
      <c r="EZ73" s="174"/>
      <c r="FA73" s="174"/>
      <c r="FB73" s="174"/>
      <c r="FC73" s="174"/>
      <c r="FD73" s="174"/>
      <c r="FE73" s="174"/>
      <c r="FF73" s="174"/>
      <c r="FG73" s="174"/>
      <c r="FH73" s="174"/>
      <c r="FI73" s="174"/>
      <c r="FJ73" s="174"/>
      <c r="FK73" s="174"/>
      <c r="FL73" s="174"/>
      <c r="FM73" s="174"/>
      <c r="FN73" s="174"/>
      <c r="FO73" s="174"/>
      <c r="FP73" s="174"/>
      <c r="FQ73" s="174"/>
      <c r="FR73" s="174"/>
      <c r="FS73" s="174"/>
      <c r="FT73" s="174"/>
      <c r="FU73" s="174"/>
      <c r="FV73" s="174"/>
      <c r="FW73" s="174"/>
      <c r="FX73" s="174"/>
      <c r="FY73" s="174"/>
      <c r="FZ73" s="174"/>
      <c r="GA73" s="174"/>
      <c r="GB73" s="174"/>
      <c r="GC73" s="174"/>
      <c r="GD73" s="174"/>
      <c r="GE73" s="174"/>
      <c r="GF73" s="174"/>
      <c r="GG73" s="174"/>
      <c r="GH73" s="174"/>
      <c r="GI73" s="174"/>
      <c r="GJ73" s="174"/>
      <c r="GK73" s="174"/>
      <c r="GL73" s="174"/>
      <c r="GM73" s="174"/>
      <c r="GN73" s="174"/>
      <c r="GO73" s="174"/>
      <c r="GP73" s="174"/>
      <c r="GQ73" s="174"/>
      <c r="GR73" s="174"/>
      <c r="GS73" s="174"/>
      <c r="GT73" s="174"/>
      <c r="GU73" s="174"/>
      <c r="GV73" s="174"/>
      <c r="GW73" s="174"/>
      <c r="GX73" s="174"/>
      <c r="GY73" s="174"/>
      <c r="GZ73" s="174"/>
      <c r="HA73" s="174"/>
      <c r="HB73" s="174"/>
      <c r="HC73" s="174"/>
      <c r="HD73" s="174"/>
      <c r="HE73" s="174"/>
      <c r="HF73" s="174"/>
      <c r="HG73" s="174"/>
      <c r="HH73" s="174"/>
      <c r="HI73" s="174"/>
      <c r="HJ73" s="174"/>
      <c r="HK73" s="174"/>
      <c r="HL73" s="174"/>
      <c r="HM73" s="174"/>
      <c r="HN73" s="174"/>
      <c r="HO73" s="174"/>
      <c r="HP73" s="174"/>
      <c r="HQ73" s="174"/>
      <c r="HR73" s="174"/>
      <c r="HS73" s="174"/>
      <c r="HT73" s="174"/>
      <c r="HU73" s="174"/>
      <c r="HV73" s="174"/>
      <c r="HW73" s="174"/>
      <c r="HX73" s="174"/>
      <c r="HY73" s="174"/>
      <c r="HZ73" s="174"/>
      <c r="IA73" s="174"/>
      <c r="IB73" s="174"/>
      <c r="IC73" s="174"/>
      <c r="ID73" s="174"/>
      <c r="IE73" s="174"/>
      <c r="IF73" s="174"/>
      <c r="IG73" s="174"/>
      <c r="IH73" s="174"/>
      <c r="II73" s="174"/>
      <c r="IJ73" s="174"/>
      <c r="IK73" s="174"/>
      <c r="IL73" s="174"/>
      <c r="IM73" s="174"/>
      <c r="IN73" s="174"/>
      <c r="IO73" s="174"/>
      <c r="IP73" s="174"/>
      <c r="IQ73" s="174"/>
      <c r="IR73" s="174"/>
      <c r="IS73" s="174"/>
      <c r="IT73" s="174"/>
      <c r="IU73" s="174"/>
      <c r="IV73" s="174"/>
      <c r="IW73" s="237"/>
    </row>
    <row r="74" ht="12.75" customHeight="1">
      <c r="A74" s="281"/>
      <c r="B74" t="s" s="328">
        <v>2070</v>
      </c>
      <c r="C74" t="s" s="329">
        <v>2071</v>
      </c>
      <c r="D74" s="316"/>
      <c r="E74" s="316"/>
      <c r="F74" s="316"/>
      <c r="G74" s="316"/>
      <c r="H74" s="317"/>
      <c r="I74" s="184">
        <v>55</v>
      </c>
      <c r="J74" s="303">
        <f>J75+J80+J81</f>
        <v>36856</v>
      </c>
      <c r="K74" s="303">
        <f>K75+K80+K81</f>
        <v>34950</v>
      </c>
      <c r="L74" s="306">
        <f>IF(J74&gt;0,IF(K74/J74&gt;=100,"&gt;&gt;100",K74/J74*100),"-")</f>
        <v>94.82852181462989</v>
      </c>
      <c r="M74" s="286"/>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c r="DA74" s="174"/>
      <c r="DB74" s="174"/>
      <c r="DC74" s="174"/>
      <c r="DD74" s="174"/>
      <c r="DE74" s="174"/>
      <c r="DF74" s="174"/>
      <c r="DG74" s="174"/>
      <c r="DH74" s="174"/>
      <c r="DI74" s="174"/>
      <c r="DJ74" s="174"/>
      <c r="DK74" s="174"/>
      <c r="DL74" s="174"/>
      <c r="DM74" s="174"/>
      <c r="DN74" s="174"/>
      <c r="DO74" s="174"/>
      <c r="DP74" s="174"/>
      <c r="DQ74" s="174"/>
      <c r="DR74" s="174"/>
      <c r="DS74" s="174"/>
      <c r="DT74" s="174"/>
      <c r="DU74" s="174"/>
      <c r="DV74" s="174"/>
      <c r="DW74" s="174"/>
      <c r="DX74" s="174"/>
      <c r="DY74" s="174"/>
      <c r="DZ74" s="174"/>
      <c r="EA74" s="174"/>
      <c r="EB74" s="174"/>
      <c r="EC74" s="174"/>
      <c r="ED74" s="174"/>
      <c r="EE74" s="174"/>
      <c r="EF74" s="174"/>
      <c r="EG74" s="174"/>
      <c r="EH74" s="174"/>
      <c r="EI74" s="174"/>
      <c r="EJ74" s="174"/>
      <c r="EK74" s="174"/>
      <c r="EL74" s="174"/>
      <c r="EM74" s="174"/>
      <c r="EN74" s="174"/>
      <c r="EO74" s="174"/>
      <c r="EP74" s="174"/>
      <c r="EQ74" s="174"/>
      <c r="ER74" s="174"/>
      <c r="ES74" s="174"/>
      <c r="ET74" s="174"/>
      <c r="EU74" s="174"/>
      <c r="EV74" s="174"/>
      <c r="EW74" s="174"/>
      <c r="EX74" s="174"/>
      <c r="EY74" s="174"/>
      <c r="EZ74" s="174"/>
      <c r="FA74" s="174"/>
      <c r="FB74" s="174"/>
      <c r="FC74" s="174"/>
      <c r="FD74" s="174"/>
      <c r="FE74" s="174"/>
      <c r="FF74" s="174"/>
      <c r="FG74" s="174"/>
      <c r="FH74" s="174"/>
      <c r="FI74" s="174"/>
      <c r="FJ74" s="174"/>
      <c r="FK74" s="174"/>
      <c r="FL74" s="174"/>
      <c r="FM74" s="174"/>
      <c r="FN74" s="174"/>
      <c r="FO74" s="174"/>
      <c r="FP74" s="174"/>
      <c r="FQ74" s="174"/>
      <c r="FR74" s="174"/>
      <c r="FS74" s="174"/>
      <c r="FT74" s="174"/>
      <c r="FU74" s="174"/>
      <c r="FV74" s="174"/>
      <c r="FW74" s="174"/>
      <c r="FX74" s="174"/>
      <c r="FY74" s="174"/>
      <c r="FZ74" s="174"/>
      <c r="GA74" s="174"/>
      <c r="GB74" s="174"/>
      <c r="GC74" s="174"/>
      <c r="GD74" s="174"/>
      <c r="GE74" s="174"/>
      <c r="GF74" s="174"/>
      <c r="GG74" s="174"/>
      <c r="GH74" s="174"/>
      <c r="GI74" s="174"/>
      <c r="GJ74" s="174"/>
      <c r="GK74" s="174"/>
      <c r="GL74" s="174"/>
      <c r="GM74" s="174"/>
      <c r="GN74" s="174"/>
      <c r="GO74" s="174"/>
      <c r="GP74" s="174"/>
      <c r="GQ74" s="174"/>
      <c r="GR74" s="174"/>
      <c r="GS74" s="174"/>
      <c r="GT74" s="174"/>
      <c r="GU74" s="174"/>
      <c r="GV74" s="174"/>
      <c r="GW74" s="174"/>
      <c r="GX74" s="174"/>
      <c r="GY74" s="174"/>
      <c r="GZ74" s="174"/>
      <c r="HA74" s="174"/>
      <c r="HB74" s="174"/>
      <c r="HC74" s="174"/>
      <c r="HD74" s="174"/>
      <c r="HE74" s="174"/>
      <c r="HF74" s="174"/>
      <c r="HG74" s="174"/>
      <c r="HH74" s="174"/>
      <c r="HI74" s="174"/>
      <c r="HJ74" s="174"/>
      <c r="HK74" s="174"/>
      <c r="HL74" s="174"/>
      <c r="HM74" s="174"/>
      <c r="HN74" s="174"/>
      <c r="HO74" s="174"/>
      <c r="HP74" s="174"/>
      <c r="HQ74" s="174"/>
      <c r="HR74" s="174"/>
      <c r="HS74" s="174"/>
      <c r="HT74" s="174"/>
      <c r="HU74" s="174"/>
      <c r="HV74" s="174"/>
      <c r="HW74" s="174"/>
      <c r="HX74" s="174"/>
      <c r="HY74" s="174"/>
      <c r="HZ74" s="174"/>
      <c r="IA74" s="174"/>
      <c r="IB74" s="174"/>
      <c r="IC74" s="174"/>
      <c r="ID74" s="174"/>
      <c r="IE74" s="174"/>
      <c r="IF74" s="174"/>
      <c r="IG74" s="174"/>
      <c r="IH74" s="174"/>
      <c r="II74" s="174"/>
      <c r="IJ74" s="174"/>
      <c r="IK74" s="174"/>
      <c r="IL74" s="174"/>
      <c r="IM74" s="174"/>
      <c r="IN74" s="174"/>
      <c r="IO74" s="174"/>
      <c r="IP74" s="174"/>
      <c r="IQ74" s="174"/>
      <c r="IR74" s="174"/>
      <c r="IS74" s="174"/>
      <c r="IT74" s="174"/>
      <c r="IU74" s="174"/>
      <c r="IV74" s="174"/>
      <c r="IW74" s="237"/>
    </row>
    <row r="75" ht="12.75" customHeight="1">
      <c r="A75" s="281"/>
      <c r="B75" s="330">
        <v>411</v>
      </c>
      <c r="C75" t="s" s="331">
        <v>2072</v>
      </c>
      <c r="D75" s="311"/>
      <c r="E75" s="311"/>
      <c r="F75" s="311"/>
      <c r="G75" s="311"/>
      <c r="H75" s="312"/>
      <c r="I75" s="184">
        <v>56</v>
      </c>
      <c r="J75" s="303">
        <f>SUM(J76:J79)</f>
        <v>31636</v>
      </c>
      <c r="K75" s="303">
        <f>SUM(K76:K79)</f>
        <v>30000</v>
      </c>
      <c r="L75" s="306">
        <f>IF(J75&gt;0,IF(K75/J75&gt;=100,"&gt;&gt;100",K75/J75*100),"-")</f>
        <v>94.8286761916804</v>
      </c>
      <c r="M75" s="286"/>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174"/>
      <c r="CW75" s="174"/>
      <c r="CX75" s="174"/>
      <c r="CY75" s="174"/>
      <c r="CZ75" s="174"/>
      <c r="DA75" s="174"/>
      <c r="DB75" s="174"/>
      <c r="DC75" s="174"/>
      <c r="DD75" s="174"/>
      <c r="DE75" s="174"/>
      <c r="DF75" s="174"/>
      <c r="DG75" s="174"/>
      <c r="DH75" s="174"/>
      <c r="DI75" s="174"/>
      <c r="DJ75" s="174"/>
      <c r="DK75" s="174"/>
      <c r="DL75" s="174"/>
      <c r="DM75" s="174"/>
      <c r="DN75" s="174"/>
      <c r="DO75" s="174"/>
      <c r="DP75" s="174"/>
      <c r="DQ75" s="174"/>
      <c r="DR75" s="174"/>
      <c r="DS75" s="174"/>
      <c r="DT75" s="174"/>
      <c r="DU75" s="174"/>
      <c r="DV75" s="174"/>
      <c r="DW75" s="174"/>
      <c r="DX75" s="174"/>
      <c r="DY75" s="174"/>
      <c r="DZ75" s="174"/>
      <c r="EA75" s="174"/>
      <c r="EB75" s="174"/>
      <c r="EC75" s="174"/>
      <c r="ED75" s="174"/>
      <c r="EE75" s="174"/>
      <c r="EF75" s="174"/>
      <c r="EG75" s="174"/>
      <c r="EH75" s="174"/>
      <c r="EI75" s="174"/>
      <c r="EJ75" s="174"/>
      <c r="EK75" s="174"/>
      <c r="EL75" s="174"/>
      <c r="EM75" s="174"/>
      <c r="EN75" s="174"/>
      <c r="EO75" s="174"/>
      <c r="EP75" s="174"/>
      <c r="EQ75" s="174"/>
      <c r="ER75" s="174"/>
      <c r="ES75" s="174"/>
      <c r="ET75" s="174"/>
      <c r="EU75" s="174"/>
      <c r="EV75" s="174"/>
      <c r="EW75" s="174"/>
      <c r="EX75" s="174"/>
      <c r="EY75" s="174"/>
      <c r="EZ75" s="174"/>
      <c r="FA75" s="174"/>
      <c r="FB75" s="174"/>
      <c r="FC75" s="174"/>
      <c r="FD75" s="174"/>
      <c r="FE75" s="174"/>
      <c r="FF75" s="174"/>
      <c r="FG75" s="174"/>
      <c r="FH75" s="174"/>
      <c r="FI75" s="174"/>
      <c r="FJ75" s="174"/>
      <c r="FK75" s="174"/>
      <c r="FL75" s="174"/>
      <c r="FM75" s="174"/>
      <c r="FN75" s="174"/>
      <c r="FO75" s="174"/>
      <c r="FP75" s="174"/>
      <c r="FQ75" s="174"/>
      <c r="FR75" s="174"/>
      <c r="FS75" s="174"/>
      <c r="FT75" s="174"/>
      <c r="FU75" s="174"/>
      <c r="FV75" s="174"/>
      <c r="FW75" s="174"/>
      <c r="FX75" s="174"/>
      <c r="FY75" s="174"/>
      <c r="FZ75" s="174"/>
      <c r="GA75" s="174"/>
      <c r="GB75" s="174"/>
      <c r="GC75" s="174"/>
      <c r="GD75" s="174"/>
      <c r="GE75" s="174"/>
      <c r="GF75" s="174"/>
      <c r="GG75" s="174"/>
      <c r="GH75" s="174"/>
      <c r="GI75" s="174"/>
      <c r="GJ75" s="174"/>
      <c r="GK75" s="174"/>
      <c r="GL75" s="174"/>
      <c r="GM75" s="174"/>
      <c r="GN75" s="174"/>
      <c r="GO75" s="174"/>
      <c r="GP75" s="174"/>
      <c r="GQ75" s="174"/>
      <c r="GR75" s="174"/>
      <c r="GS75" s="174"/>
      <c r="GT75" s="174"/>
      <c r="GU75" s="174"/>
      <c r="GV75" s="174"/>
      <c r="GW75" s="174"/>
      <c r="GX75" s="174"/>
      <c r="GY75" s="174"/>
      <c r="GZ75" s="174"/>
      <c r="HA75" s="174"/>
      <c r="HB75" s="174"/>
      <c r="HC75" s="174"/>
      <c r="HD75" s="174"/>
      <c r="HE75" s="174"/>
      <c r="HF75" s="174"/>
      <c r="HG75" s="174"/>
      <c r="HH75" s="174"/>
      <c r="HI75" s="174"/>
      <c r="HJ75" s="174"/>
      <c r="HK75" s="174"/>
      <c r="HL75" s="174"/>
      <c r="HM75" s="174"/>
      <c r="HN75" s="174"/>
      <c r="HO75" s="174"/>
      <c r="HP75" s="174"/>
      <c r="HQ75" s="174"/>
      <c r="HR75" s="174"/>
      <c r="HS75" s="174"/>
      <c r="HT75" s="174"/>
      <c r="HU75" s="174"/>
      <c r="HV75" s="174"/>
      <c r="HW75" s="174"/>
      <c r="HX75" s="174"/>
      <c r="HY75" s="174"/>
      <c r="HZ75" s="174"/>
      <c r="IA75" s="174"/>
      <c r="IB75" s="174"/>
      <c r="IC75" s="174"/>
      <c r="ID75" s="174"/>
      <c r="IE75" s="174"/>
      <c r="IF75" s="174"/>
      <c r="IG75" s="174"/>
      <c r="IH75" s="174"/>
      <c r="II75" s="174"/>
      <c r="IJ75" s="174"/>
      <c r="IK75" s="174"/>
      <c r="IL75" s="174"/>
      <c r="IM75" s="174"/>
      <c r="IN75" s="174"/>
      <c r="IO75" s="174"/>
      <c r="IP75" s="174"/>
      <c r="IQ75" s="174"/>
      <c r="IR75" s="174"/>
      <c r="IS75" s="174"/>
      <c r="IT75" s="174"/>
      <c r="IU75" s="174"/>
      <c r="IV75" s="174"/>
      <c r="IW75" s="237"/>
    </row>
    <row r="76" ht="13.65" customHeight="1">
      <c r="A76" s="281"/>
      <c r="B76" s="330">
        <v>4111</v>
      </c>
      <c r="C76" t="s" s="332">
        <v>2073</v>
      </c>
      <c r="D76" s="333"/>
      <c r="E76" s="333"/>
      <c r="F76" s="333"/>
      <c r="G76" s="333"/>
      <c r="H76" s="334"/>
      <c r="I76" s="184">
        <v>57</v>
      </c>
      <c r="J76" s="305">
        <v>31636</v>
      </c>
      <c r="K76" s="305">
        <v>30000</v>
      </c>
      <c r="L76" s="306">
        <f>IF(J76&gt;0,IF(K76/J76&gt;=100,"&gt;&gt;100",K76/J76*100),"-")</f>
        <v>94.8286761916804</v>
      </c>
      <c r="M76" s="286"/>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c r="FP76" s="174"/>
      <c r="FQ76" s="174"/>
      <c r="FR76" s="174"/>
      <c r="FS76" s="174"/>
      <c r="FT76" s="174"/>
      <c r="FU76" s="174"/>
      <c r="FV76" s="174"/>
      <c r="FW76" s="174"/>
      <c r="FX76" s="174"/>
      <c r="FY76" s="174"/>
      <c r="FZ76" s="174"/>
      <c r="GA76" s="174"/>
      <c r="GB76" s="174"/>
      <c r="GC76" s="174"/>
      <c r="GD76" s="174"/>
      <c r="GE76" s="174"/>
      <c r="GF76" s="174"/>
      <c r="GG76" s="174"/>
      <c r="GH76" s="174"/>
      <c r="GI76" s="174"/>
      <c r="GJ76" s="174"/>
      <c r="GK76" s="174"/>
      <c r="GL76" s="174"/>
      <c r="GM76" s="174"/>
      <c r="GN76" s="174"/>
      <c r="GO76" s="174"/>
      <c r="GP76" s="174"/>
      <c r="GQ76" s="174"/>
      <c r="GR76" s="174"/>
      <c r="GS76" s="174"/>
      <c r="GT76" s="174"/>
      <c r="GU76" s="174"/>
      <c r="GV76" s="174"/>
      <c r="GW76" s="174"/>
      <c r="GX76" s="174"/>
      <c r="GY76" s="174"/>
      <c r="GZ76" s="174"/>
      <c r="HA76" s="174"/>
      <c r="HB76" s="174"/>
      <c r="HC76" s="174"/>
      <c r="HD76" s="174"/>
      <c r="HE76" s="174"/>
      <c r="HF76" s="174"/>
      <c r="HG76" s="174"/>
      <c r="HH76" s="174"/>
      <c r="HI76" s="174"/>
      <c r="HJ76" s="174"/>
      <c r="HK76" s="174"/>
      <c r="HL76" s="174"/>
      <c r="HM76" s="174"/>
      <c r="HN76" s="174"/>
      <c r="HO76" s="174"/>
      <c r="HP76" s="174"/>
      <c r="HQ76" s="174"/>
      <c r="HR76" s="174"/>
      <c r="HS76" s="174"/>
      <c r="HT76" s="174"/>
      <c r="HU76" s="174"/>
      <c r="HV76" s="174"/>
      <c r="HW76" s="174"/>
      <c r="HX76" s="174"/>
      <c r="HY76" s="174"/>
      <c r="HZ76" s="174"/>
      <c r="IA76" s="174"/>
      <c r="IB76" s="174"/>
      <c r="IC76" s="174"/>
      <c r="ID76" s="174"/>
      <c r="IE76" s="174"/>
      <c r="IF76" s="174"/>
      <c r="IG76" s="174"/>
      <c r="IH76" s="174"/>
      <c r="II76" s="174"/>
      <c r="IJ76" s="174"/>
      <c r="IK76" s="174"/>
      <c r="IL76" s="174"/>
      <c r="IM76" s="174"/>
      <c r="IN76" s="174"/>
      <c r="IO76" s="174"/>
      <c r="IP76" s="174"/>
      <c r="IQ76" s="174"/>
      <c r="IR76" s="174"/>
      <c r="IS76" s="174"/>
      <c r="IT76" s="174"/>
      <c r="IU76" s="174"/>
      <c r="IV76" s="174"/>
      <c r="IW76" s="237"/>
    </row>
    <row r="77" ht="13.65" customHeight="1">
      <c r="A77" s="281"/>
      <c r="B77" s="330">
        <v>4112</v>
      </c>
      <c r="C77" t="s" s="332">
        <v>2074</v>
      </c>
      <c r="D77" s="333"/>
      <c r="E77" s="333"/>
      <c r="F77" s="333"/>
      <c r="G77" s="333"/>
      <c r="H77" s="334"/>
      <c r="I77" s="184">
        <v>58</v>
      </c>
      <c r="J77" s="305">
        <v>0</v>
      </c>
      <c r="K77" s="305">
        <v>0</v>
      </c>
      <c r="L77" t="s" s="304">
        <f>IF(J77&gt;0,IF(K77/J77&gt;=100,"&gt;&gt;100",K77/J77*100),"-")</f>
        <v>2015</v>
      </c>
      <c r="M77" s="286"/>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4"/>
      <c r="DA77" s="174"/>
      <c r="DB77" s="174"/>
      <c r="DC77" s="174"/>
      <c r="DD77" s="174"/>
      <c r="DE77" s="174"/>
      <c r="DF77" s="174"/>
      <c r="DG77" s="174"/>
      <c r="DH77" s="174"/>
      <c r="DI77" s="174"/>
      <c r="DJ77" s="174"/>
      <c r="DK77" s="174"/>
      <c r="DL77" s="174"/>
      <c r="DM77" s="174"/>
      <c r="DN77" s="174"/>
      <c r="DO77" s="174"/>
      <c r="DP77" s="174"/>
      <c r="DQ77" s="174"/>
      <c r="DR77" s="174"/>
      <c r="DS77" s="174"/>
      <c r="DT77" s="174"/>
      <c r="DU77" s="174"/>
      <c r="DV77" s="174"/>
      <c r="DW77" s="174"/>
      <c r="DX77" s="174"/>
      <c r="DY77" s="174"/>
      <c r="DZ77" s="174"/>
      <c r="EA77" s="174"/>
      <c r="EB77" s="174"/>
      <c r="EC77" s="174"/>
      <c r="ED77" s="174"/>
      <c r="EE77" s="174"/>
      <c r="EF77" s="174"/>
      <c r="EG77" s="174"/>
      <c r="EH77" s="174"/>
      <c r="EI77" s="174"/>
      <c r="EJ77" s="174"/>
      <c r="EK77" s="174"/>
      <c r="EL77" s="174"/>
      <c r="EM77" s="174"/>
      <c r="EN77" s="174"/>
      <c r="EO77" s="174"/>
      <c r="EP77" s="174"/>
      <c r="EQ77" s="174"/>
      <c r="ER77" s="174"/>
      <c r="ES77" s="174"/>
      <c r="ET77" s="174"/>
      <c r="EU77" s="174"/>
      <c r="EV77" s="174"/>
      <c r="EW77" s="174"/>
      <c r="EX77" s="174"/>
      <c r="EY77" s="174"/>
      <c r="EZ77" s="174"/>
      <c r="FA77" s="174"/>
      <c r="FB77" s="174"/>
      <c r="FC77" s="174"/>
      <c r="FD77" s="174"/>
      <c r="FE77" s="174"/>
      <c r="FF77" s="174"/>
      <c r="FG77" s="174"/>
      <c r="FH77" s="174"/>
      <c r="FI77" s="174"/>
      <c r="FJ77" s="174"/>
      <c r="FK77" s="174"/>
      <c r="FL77" s="174"/>
      <c r="FM77" s="174"/>
      <c r="FN77" s="174"/>
      <c r="FO77" s="174"/>
      <c r="FP77" s="174"/>
      <c r="FQ77" s="174"/>
      <c r="FR77" s="174"/>
      <c r="FS77" s="174"/>
      <c r="FT77" s="174"/>
      <c r="FU77" s="174"/>
      <c r="FV77" s="174"/>
      <c r="FW77" s="174"/>
      <c r="FX77" s="174"/>
      <c r="FY77" s="174"/>
      <c r="FZ77" s="174"/>
      <c r="GA77" s="174"/>
      <c r="GB77" s="174"/>
      <c r="GC77" s="174"/>
      <c r="GD77" s="174"/>
      <c r="GE77" s="174"/>
      <c r="GF77" s="174"/>
      <c r="GG77" s="174"/>
      <c r="GH77" s="174"/>
      <c r="GI77" s="174"/>
      <c r="GJ77" s="174"/>
      <c r="GK77" s="174"/>
      <c r="GL77" s="174"/>
      <c r="GM77" s="174"/>
      <c r="GN77" s="174"/>
      <c r="GO77" s="174"/>
      <c r="GP77" s="174"/>
      <c r="GQ77" s="174"/>
      <c r="GR77" s="174"/>
      <c r="GS77" s="174"/>
      <c r="GT77" s="174"/>
      <c r="GU77" s="174"/>
      <c r="GV77" s="174"/>
      <c r="GW77" s="174"/>
      <c r="GX77" s="174"/>
      <c r="GY77" s="174"/>
      <c r="GZ77" s="174"/>
      <c r="HA77" s="174"/>
      <c r="HB77" s="174"/>
      <c r="HC77" s="174"/>
      <c r="HD77" s="174"/>
      <c r="HE77" s="174"/>
      <c r="HF77" s="174"/>
      <c r="HG77" s="174"/>
      <c r="HH77" s="174"/>
      <c r="HI77" s="174"/>
      <c r="HJ77" s="174"/>
      <c r="HK77" s="174"/>
      <c r="HL77" s="174"/>
      <c r="HM77" s="174"/>
      <c r="HN77" s="174"/>
      <c r="HO77" s="174"/>
      <c r="HP77" s="174"/>
      <c r="HQ77" s="174"/>
      <c r="HR77" s="174"/>
      <c r="HS77" s="174"/>
      <c r="HT77" s="174"/>
      <c r="HU77" s="174"/>
      <c r="HV77" s="174"/>
      <c r="HW77" s="174"/>
      <c r="HX77" s="174"/>
      <c r="HY77" s="174"/>
      <c r="HZ77" s="174"/>
      <c r="IA77" s="174"/>
      <c r="IB77" s="174"/>
      <c r="IC77" s="174"/>
      <c r="ID77" s="174"/>
      <c r="IE77" s="174"/>
      <c r="IF77" s="174"/>
      <c r="IG77" s="174"/>
      <c r="IH77" s="174"/>
      <c r="II77" s="174"/>
      <c r="IJ77" s="174"/>
      <c r="IK77" s="174"/>
      <c r="IL77" s="174"/>
      <c r="IM77" s="174"/>
      <c r="IN77" s="174"/>
      <c r="IO77" s="174"/>
      <c r="IP77" s="174"/>
      <c r="IQ77" s="174"/>
      <c r="IR77" s="174"/>
      <c r="IS77" s="174"/>
      <c r="IT77" s="174"/>
      <c r="IU77" s="174"/>
      <c r="IV77" s="174"/>
      <c r="IW77" s="237"/>
    </row>
    <row r="78" ht="13.65" customHeight="1">
      <c r="A78" s="281"/>
      <c r="B78" s="330">
        <v>4113</v>
      </c>
      <c r="C78" t="s" s="332">
        <v>2075</v>
      </c>
      <c r="D78" s="333"/>
      <c r="E78" s="333"/>
      <c r="F78" s="333"/>
      <c r="G78" s="333"/>
      <c r="H78" s="334"/>
      <c r="I78" s="184">
        <v>59</v>
      </c>
      <c r="J78" s="305">
        <v>0</v>
      </c>
      <c r="K78" s="305">
        <v>0</v>
      </c>
      <c r="L78" t="s" s="304">
        <f>IF(J78&gt;0,IF(K78/J78&gt;=100,"&gt;&gt;100",K78/J78*100),"-")</f>
        <v>2015</v>
      </c>
      <c r="M78" s="286"/>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c r="EP78" s="174"/>
      <c r="EQ78" s="174"/>
      <c r="ER78" s="174"/>
      <c r="ES78" s="174"/>
      <c r="ET78" s="174"/>
      <c r="EU78" s="174"/>
      <c r="EV78" s="174"/>
      <c r="EW78" s="174"/>
      <c r="EX78" s="174"/>
      <c r="EY78" s="174"/>
      <c r="EZ78" s="174"/>
      <c r="FA78" s="174"/>
      <c r="FB78" s="174"/>
      <c r="FC78" s="174"/>
      <c r="FD78" s="174"/>
      <c r="FE78" s="174"/>
      <c r="FF78" s="174"/>
      <c r="FG78" s="174"/>
      <c r="FH78" s="174"/>
      <c r="FI78" s="174"/>
      <c r="FJ78" s="174"/>
      <c r="FK78" s="174"/>
      <c r="FL78" s="174"/>
      <c r="FM78" s="174"/>
      <c r="FN78" s="174"/>
      <c r="FO78" s="174"/>
      <c r="FP78" s="174"/>
      <c r="FQ78" s="174"/>
      <c r="FR78" s="174"/>
      <c r="FS78" s="174"/>
      <c r="FT78" s="174"/>
      <c r="FU78" s="174"/>
      <c r="FV78" s="174"/>
      <c r="FW78" s="174"/>
      <c r="FX78" s="174"/>
      <c r="FY78" s="174"/>
      <c r="FZ78" s="174"/>
      <c r="GA78" s="174"/>
      <c r="GB78" s="174"/>
      <c r="GC78" s="174"/>
      <c r="GD78" s="174"/>
      <c r="GE78" s="174"/>
      <c r="GF78" s="174"/>
      <c r="GG78" s="174"/>
      <c r="GH78" s="174"/>
      <c r="GI78" s="174"/>
      <c r="GJ78" s="174"/>
      <c r="GK78" s="174"/>
      <c r="GL78" s="174"/>
      <c r="GM78" s="174"/>
      <c r="GN78" s="174"/>
      <c r="GO78" s="174"/>
      <c r="GP78" s="174"/>
      <c r="GQ78" s="174"/>
      <c r="GR78" s="174"/>
      <c r="GS78" s="174"/>
      <c r="GT78" s="174"/>
      <c r="GU78" s="174"/>
      <c r="GV78" s="174"/>
      <c r="GW78" s="174"/>
      <c r="GX78" s="174"/>
      <c r="GY78" s="174"/>
      <c r="GZ78" s="174"/>
      <c r="HA78" s="174"/>
      <c r="HB78" s="174"/>
      <c r="HC78" s="174"/>
      <c r="HD78" s="174"/>
      <c r="HE78" s="174"/>
      <c r="HF78" s="174"/>
      <c r="HG78" s="174"/>
      <c r="HH78" s="174"/>
      <c r="HI78" s="174"/>
      <c r="HJ78" s="174"/>
      <c r="HK78" s="174"/>
      <c r="HL78" s="174"/>
      <c r="HM78" s="174"/>
      <c r="HN78" s="174"/>
      <c r="HO78" s="174"/>
      <c r="HP78" s="174"/>
      <c r="HQ78" s="174"/>
      <c r="HR78" s="174"/>
      <c r="HS78" s="174"/>
      <c r="HT78" s="174"/>
      <c r="HU78" s="174"/>
      <c r="HV78" s="174"/>
      <c r="HW78" s="174"/>
      <c r="HX78" s="174"/>
      <c r="HY78" s="174"/>
      <c r="HZ78" s="174"/>
      <c r="IA78" s="174"/>
      <c r="IB78" s="174"/>
      <c r="IC78" s="174"/>
      <c r="ID78" s="174"/>
      <c r="IE78" s="174"/>
      <c r="IF78" s="174"/>
      <c r="IG78" s="174"/>
      <c r="IH78" s="174"/>
      <c r="II78" s="174"/>
      <c r="IJ78" s="174"/>
      <c r="IK78" s="174"/>
      <c r="IL78" s="174"/>
      <c r="IM78" s="174"/>
      <c r="IN78" s="174"/>
      <c r="IO78" s="174"/>
      <c r="IP78" s="174"/>
      <c r="IQ78" s="174"/>
      <c r="IR78" s="174"/>
      <c r="IS78" s="174"/>
      <c r="IT78" s="174"/>
      <c r="IU78" s="174"/>
      <c r="IV78" s="174"/>
      <c r="IW78" s="237"/>
    </row>
    <row r="79" ht="13.65" customHeight="1">
      <c r="A79" s="281"/>
      <c r="B79" s="330">
        <v>4114</v>
      </c>
      <c r="C79" t="s" s="332">
        <v>2076</v>
      </c>
      <c r="D79" s="333"/>
      <c r="E79" s="333"/>
      <c r="F79" s="333"/>
      <c r="G79" s="333"/>
      <c r="H79" s="334"/>
      <c r="I79" s="184">
        <v>60</v>
      </c>
      <c r="J79" s="305">
        <v>0</v>
      </c>
      <c r="K79" s="305">
        <v>0</v>
      </c>
      <c r="L79" t="s" s="304">
        <f>IF(J79&gt;0,IF(K79/J79&gt;=100,"&gt;&gt;100",K79/J79*100),"-")</f>
        <v>2015</v>
      </c>
      <c r="M79" s="286"/>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174"/>
      <c r="EN79" s="174"/>
      <c r="EO79" s="174"/>
      <c r="EP79" s="174"/>
      <c r="EQ79" s="174"/>
      <c r="ER79" s="174"/>
      <c r="ES79" s="174"/>
      <c r="ET79" s="174"/>
      <c r="EU79" s="174"/>
      <c r="EV79" s="174"/>
      <c r="EW79" s="174"/>
      <c r="EX79" s="174"/>
      <c r="EY79" s="174"/>
      <c r="EZ79" s="174"/>
      <c r="FA79" s="174"/>
      <c r="FB79" s="174"/>
      <c r="FC79" s="174"/>
      <c r="FD79" s="174"/>
      <c r="FE79" s="174"/>
      <c r="FF79" s="174"/>
      <c r="FG79" s="174"/>
      <c r="FH79" s="174"/>
      <c r="FI79" s="174"/>
      <c r="FJ79" s="174"/>
      <c r="FK79" s="174"/>
      <c r="FL79" s="174"/>
      <c r="FM79" s="174"/>
      <c r="FN79" s="174"/>
      <c r="FO79" s="174"/>
      <c r="FP79" s="174"/>
      <c r="FQ79" s="174"/>
      <c r="FR79" s="174"/>
      <c r="FS79" s="174"/>
      <c r="FT79" s="174"/>
      <c r="FU79" s="174"/>
      <c r="FV79" s="174"/>
      <c r="FW79" s="174"/>
      <c r="FX79" s="174"/>
      <c r="FY79" s="174"/>
      <c r="FZ79" s="174"/>
      <c r="GA79" s="174"/>
      <c r="GB79" s="174"/>
      <c r="GC79" s="174"/>
      <c r="GD79" s="174"/>
      <c r="GE79" s="174"/>
      <c r="GF79" s="174"/>
      <c r="GG79" s="174"/>
      <c r="GH79" s="174"/>
      <c r="GI79" s="174"/>
      <c r="GJ79" s="174"/>
      <c r="GK79" s="174"/>
      <c r="GL79" s="174"/>
      <c r="GM79" s="174"/>
      <c r="GN79" s="174"/>
      <c r="GO79" s="174"/>
      <c r="GP79" s="174"/>
      <c r="GQ79" s="174"/>
      <c r="GR79" s="174"/>
      <c r="GS79" s="174"/>
      <c r="GT79" s="174"/>
      <c r="GU79" s="174"/>
      <c r="GV79" s="174"/>
      <c r="GW79" s="174"/>
      <c r="GX79" s="174"/>
      <c r="GY79" s="174"/>
      <c r="GZ79" s="174"/>
      <c r="HA79" s="174"/>
      <c r="HB79" s="174"/>
      <c r="HC79" s="174"/>
      <c r="HD79" s="174"/>
      <c r="HE79" s="174"/>
      <c r="HF79" s="174"/>
      <c r="HG79" s="174"/>
      <c r="HH79" s="174"/>
      <c r="HI79" s="174"/>
      <c r="HJ79" s="174"/>
      <c r="HK79" s="174"/>
      <c r="HL79" s="174"/>
      <c r="HM79" s="174"/>
      <c r="HN79" s="174"/>
      <c r="HO79" s="174"/>
      <c r="HP79" s="174"/>
      <c r="HQ79" s="174"/>
      <c r="HR79" s="174"/>
      <c r="HS79" s="174"/>
      <c r="HT79" s="174"/>
      <c r="HU79" s="174"/>
      <c r="HV79" s="174"/>
      <c r="HW79" s="174"/>
      <c r="HX79" s="174"/>
      <c r="HY79" s="174"/>
      <c r="HZ79" s="174"/>
      <c r="IA79" s="174"/>
      <c r="IB79" s="174"/>
      <c r="IC79" s="174"/>
      <c r="ID79" s="174"/>
      <c r="IE79" s="174"/>
      <c r="IF79" s="174"/>
      <c r="IG79" s="174"/>
      <c r="IH79" s="174"/>
      <c r="II79" s="174"/>
      <c r="IJ79" s="174"/>
      <c r="IK79" s="174"/>
      <c r="IL79" s="174"/>
      <c r="IM79" s="174"/>
      <c r="IN79" s="174"/>
      <c r="IO79" s="174"/>
      <c r="IP79" s="174"/>
      <c r="IQ79" s="174"/>
      <c r="IR79" s="174"/>
      <c r="IS79" s="174"/>
      <c r="IT79" s="174"/>
      <c r="IU79" s="174"/>
      <c r="IV79" s="174"/>
      <c r="IW79" s="237"/>
    </row>
    <row r="80" ht="13.65" customHeight="1">
      <c r="A80" s="281"/>
      <c r="B80" s="330">
        <v>412</v>
      </c>
      <c r="C80" t="s" s="335">
        <v>2077</v>
      </c>
      <c r="D80" s="336"/>
      <c r="E80" s="336"/>
      <c r="F80" s="336"/>
      <c r="G80" s="336"/>
      <c r="H80" s="337"/>
      <c r="I80" s="184">
        <v>61</v>
      </c>
      <c r="J80" s="305">
        <v>0</v>
      </c>
      <c r="K80" s="305">
        <v>0</v>
      </c>
      <c r="L80" t="s" s="304">
        <f>IF(J80&gt;0,IF(K80/J80&gt;=100,"&gt;&gt;100",K80/J80*100),"-")</f>
        <v>2015</v>
      </c>
      <c r="M80" s="286"/>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c r="CT80" s="174"/>
      <c r="CU80" s="174"/>
      <c r="CV80" s="174"/>
      <c r="CW80" s="174"/>
      <c r="CX80" s="174"/>
      <c r="CY80" s="174"/>
      <c r="CZ80" s="174"/>
      <c r="DA80" s="174"/>
      <c r="DB80" s="174"/>
      <c r="DC80" s="174"/>
      <c r="DD80" s="174"/>
      <c r="DE80" s="174"/>
      <c r="DF80" s="174"/>
      <c r="DG80" s="174"/>
      <c r="DH80" s="174"/>
      <c r="DI80" s="174"/>
      <c r="DJ80" s="174"/>
      <c r="DK80" s="174"/>
      <c r="DL80" s="174"/>
      <c r="DM80" s="174"/>
      <c r="DN80" s="174"/>
      <c r="DO80" s="174"/>
      <c r="DP80" s="174"/>
      <c r="DQ80" s="174"/>
      <c r="DR80" s="174"/>
      <c r="DS80" s="174"/>
      <c r="DT80" s="174"/>
      <c r="DU80" s="174"/>
      <c r="DV80" s="174"/>
      <c r="DW80" s="174"/>
      <c r="DX80" s="174"/>
      <c r="DY80" s="174"/>
      <c r="DZ80" s="174"/>
      <c r="EA80" s="174"/>
      <c r="EB80" s="174"/>
      <c r="EC80" s="174"/>
      <c r="ED80" s="174"/>
      <c r="EE80" s="174"/>
      <c r="EF80" s="174"/>
      <c r="EG80" s="174"/>
      <c r="EH80" s="174"/>
      <c r="EI80" s="174"/>
      <c r="EJ80" s="174"/>
      <c r="EK80" s="174"/>
      <c r="EL80" s="174"/>
      <c r="EM80" s="174"/>
      <c r="EN80" s="174"/>
      <c r="EO80" s="174"/>
      <c r="EP80" s="174"/>
      <c r="EQ80" s="174"/>
      <c r="ER80" s="174"/>
      <c r="ES80" s="174"/>
      <c r="ET80" s="174"/>
      <c r="EU80" s="174"/>
      <c r="EV80" s="174"/>
      <c r="EW80" s="174"/>
      <c r="EX80" s="174"/>
      <c r="EY80" s="174"/>
      <c r="EZ80" s="174"/>
      <c r="FA80" s="174"/>
      <c r="FB80" s="174"/>
      <c r="FC80" s="174"/>
      <c r="FD80" s="174"/>
      <c r="FE80" s="174"/>
      <c r="FF80" s="174"/>
      <c r="FG80" s="174"/>
      <c r="FH80" s="174"/>
      <c r="FI80" s="174"/>
      <c r="FJ80" s="174"/>
      <c r="FK80" s="174"/>
      <c r="FL80" s="174"/>
      <c r="FM80" s="174"/>
      <c r="FN80" s="174"/>
      <c r="FO80" s="174"/>
      <c r="FP80" s="174"/>
      <c r="FQ80" s="174"/>
      <c r="FR80" s="174"/>
      <c r="FS80" s="174"/>
      <c r="FT80" s="174"/>
      <c r="FU80" s="174"/>
      <c r="FV80" s="174"/>
      <c r="FW80" s="174"/>
      <c r="FX80" s="174"/>
      <c r="FY80" s="174"/>
      <c r="FZ80" s="174"/>
      <c r="GA80" s="174"/>
      <c r="GB80" s="174"/>
      <c r="GC80" s="174"/>
      <c r="GD80" s="174"/>
      <c r="GE80" s="174"/>
      <c r="GF80" s="174"/>
      <c r="GG80" s="174"/>
      <c r="GH80" s="174"/>
      <c r="GI80" s="174"/>
      <c r="GJ80" s="174"/>
      <c r="GK80" s="174"/>
      <c r="GL80" s="174"/>
      <c r="GM80" s="174"/>
      <c r="GN80" s="174"/>
      <c r="GO80" s="174"/>
      <c r="GP80" s="174"/>
      <c r="GQ80" s="174"/>
      <c r="GR80" s="174"/>
      <c r="GS80" s="174"/>
      <c r="GT80" s="174"/>
      <c r="GU80" s="174"/>
      <c r="GV80" s="174"/>
      <c r="GW80" s="174"/>
      <c r="GX80" s="174"/>
      <c r="GY80" s="174"/>
      <c r="GZ80" s="174"/>
      <c r="HA80" s="174"/>
      <c r="HB80" s="174"/>
      <c r="HC80" s="174"/>
      <c r="HD80" s="174"/>
      <c r="HE80" s="174"/>
      <c r="HF80" s="174"/>
      <c r="HG80" s="174"/>
      <c r="HH80" s="174"/>
      <c r="HI80" s="174"/>
      <c r="HJ80" s="174"/>
      <c r="HK80" s="174"/>
      <c r="HL80" s="174"/>
      <c r="HM80" s="174"/>
      <c r="HN80" s="174"/>
      <c r="HO80" s="174"/>
      <c r="HP80" s="174"/>
      <c r="HQ80" s="174"/>
      <c r="HR80" s="174"/>
      <c r="HS80" s="174"/>
      <c r="HT80" s="174"/>
      <c r="HU80" s="174"/>
      <c r="HV80" s="174"/>
      <c r="HW80" s="174"/>
      <c r="HX80" s="174"/>
      <c r="HY80" s="174"/>
      <c r="HZ80" s="174"/>
      <c r="IA80" s="174"/>
      <c r="IB80" s="174"/>
      <c r="IC80" s="174"/>
      <c r="ID80" s="174"/>
      <c r="IE80" s="174"/>
      <c r="IF80" s="174"/>
      <c r="IG80" s="174"/>
      <c r="IH80" s="174"/>
      <c r="II80" s="174"/>
      <c r="IJ80" s="174"/>
      <c r="IK80" s="174"/>
      <c r="IL80" s="174"/>
      <c r="IM80" s="174"/>
      <c r="IN80" s="174"/>
      <c r="IO80" s="174"/>
      <c r="IP80" s="174"/>
      <c r="IQ80" s="174"/>
      <c r="IR80" s="174"/>
      <c r="IS80" s="174"/>
      <c r="IT80" s="174"/>
      <c r="IU80" s="174"/>
      <c r="IV80" s="174"/>
      <c r="IW80" s="237"/>
    </row>
    <row r="81" ht="12.75" customHeight="1">
      <c r="A81" s="281"/>
      <c r="B81" s="330">
        <v>413</v>
      </c>
      <c r="C81" t="s" s="331">
        <v>2078</v>
      </c>
      <c r="D81" s="311"/>
      <c r="E81" s="311"/>
      <c r="F81" s="311"/>
      <c r="G81" s="311"/>
      <c r="H81" s="312"/>
      <c r="I81" s="184">
        <v>62</v>
      </c>
      <c r="J81" s="303">
        <f>SUM(J82:J85)</f>
        <v>5220</v>
      </c>
      <c r="K81" s="303">
        <f>SUM(K82:K85)</f>
        <v>4950</v>
      </c>
      <c r="L81" s="306">
        <f>IF(J81&gt;0,IF(K81/J81&gt;=100,"&gt;&gt;100",K81/J81*100),"-")</f>
        <v>94.8275862068966</v>
      </c>
      <c r="M81" s="286"/>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c r="CT81" s="174"/>
      <c r="CU81" s="174"/>
      <c r="CV81" s="174"/>
      <c r="CW81" s="174"/>
      <c r="CX81" s="174"/>
      <c r="CY81" s="174"/>
      <c r="CZ81" s="174"/>
      <c r="DA81" s="174"/>
      <c r="DB81" s="174"/>
      <c r="DC81" s="174"/>
      <c r="DD81" s="174"/>
      <c r="DE81" s="174"/>
      <c r="DF81" s="174"/>
      <c r="DG81" s="174"/>
      <c r="DH81" s="174"/>
      <c r="DI81" s="174"/>
      <c r="DJ81" s="174"/>
      <c r="DK81" s="174"/>
      <c r="DL81" s="174"/>
      <c r="DM81" s="174"/>
      <c r="DN81" s="174"/>
      <c r="DO81" s="174"/>
      <c r="DP81" s="174"/>
      <c r="DQ81" s="174"/>
      <c r="DR81" s="174"/>
      <c r="DS81" s="174"/>
      <c r="DT81" s="174"/>
      <c r="DU81" s="174"/>
      <c r="DV81" s="174"/>
      <c r="DW81" s="174"/>
      <c r="DX81" s="174"/>
      <c r="DY81" s="174"/>
      <c r="DZ81" s="174"/>
      <c r="EA81" s="174"/>
      <c r="EB81" s="174"/>
      <c r="EC81" s="174"/>
      <c r="ED81" s="174"/>
      <c r="EE81" s="174"/>
      <c r="EF81" s="174"/>
      <c r="EG81" s="174"/>
      <c r="EH81" s="174"/>
      <c r="EI81" s="174"/>
      <c r="EJ81" s="174"/>
      <c r="EK81" s="174"/>
      <c r="EL81" s="174"/>
      <c r="EM81" s="174"/>
      <c r="EN81" s="174"/>
      <c r="EO81" s="174"/>
      <c r="EP81" s="174"/>
      <c r="EQ81" s="174"/>
      <c r="ER81" s="174"/>
      <c r="ES81" s="174"/>
      <c r="ET81" s="174"/>
      <c r="EU81" s="174"/>
      <c r="EV81" s="174"/>
      <c r="EW81" s="174"/>
      <c r="EX81" s="174"/>
      <c r="EY81" s="174"/>
      <c r="EZ81" s="174"/>
      <c r="FA81" s="174"/>
      <c r="FB81" s="174"/>
      <c r="FC81" s="174"/>
      <c r="FD81" s="174"/>
      <c r="FE81" s="174"/>
      <c r="FF81" s="174"/>
      <c r="FG81" s="174"/>
      <c r="FH81" s="174"/>
      <c r="FI81" s="174"/>
      <c r="FJ81" s="174"/>
      <c r="FK81" s="174"/>
      <c r="FL81" s="174"/>
      <c r="FM81" s="174"/>
      <c r="FN81" s="174"/>
      <c r="FO81" s="174"/>
      <c r="FP81" s="174"/>
      <c r="FQ81" s="174"/>
      <c r="FR81" s="174"/>
      <c r="FS81" s="174"/>
      <c r="FT81" s="174"/>
      <c r="FU81" s="174"/>
      <c r="FV81" s="174"/>
      <c r="FW81" s="174"/>
      <c r="FX81" s="174"/>
      <c r="FY81" s="174"/>
      <c r="FZ81" s="174"/>
      <c r="GA81" s="174"/>
      <c r="GB81" s="174"/>
      <c r="GC81" s="174"/>
      <c r="GD81" s="174"/>
      <c r="GE81" s="174"/>
      <c r="GF81" s="174"/>
      <c r="GG81" s="174"/>
      <c r="GH81" s="174"/>
      <c r="GI81" s="174"/>
      <c r="GJ81" s="174"/>
      <c r="GK81" s="174"/>
      <c r="GL81" s="174"/>
      <c r="GM81" s="174"/>
      <c r="GN81" s="174"/>
      <c r="GO81" s="174"/>
      <c r="GP81" s="174"/>
      <c r="GQ81" s="174"/>
      <c r="GR81" s="174"/>
      <c r="GS81" s="174"/>
      <c r="GT81" s="174"/>
      <c r="GU81" s="174"/>
      <c r="GV81" s="174"/>
      <c r="GW81" s="174"/>
      <c r="GX81" s="174"/>
      <c r="GY81" s="174"/>
      <c r="GZ81" s="174"/>
      <c r="HA81" s="174"/>
      <c r="HB81" s="174"/>
      <c r="HC81" s="174"/>
      <c r="HD81" s="174"/>
      <c r="HE81" s="174"/>
      <c r="HF81" s="174"/>
      <c r="HG81" s="174"/>
      <c r="HH81" s="174"/>
      <c r="HI81" s="174"/>
      <c r="HJ81" s="174"/>
      <c r="HK81" s="174"/>
      <c r="HL81" s="174"/>
      <c r="HM81" s="174"/>
      <c r="HN81" s="174"/>
      <c r="HO81" s="174"/>
      <c r="HP81" s="174"/>
      <c r="HQ81" s="174"/>
      <c r="HR81" s="174"/>
      <c r="HS81" s="174"/>
      <c r="HT81" s="174"/>
      <c r="HU81" s="174"/>
      <c r="HV81" s="174"/>
      <c r="HW81" s="174"/>
      <c r="HX81" s="174"/>
      <c r="HY81" s="174"/>
      <c r="HZ81" s="174"/>
      <c r="IA81" s="174"/>
      <c r="IB81" s="174"/>
      <c r="IC81" s="174"/>
      <c r="ID81" s="174"/>
      <c r="IE81" s="174"/>
      <c r="IF81" s="174"/>
      <c r="IG81" s="174"/>
      <c r="IH81" s="174"/>
      <c r="II81" s="174"/>
      <c r="IJ81" s="174"/>
      <c r="IK81" s="174"/>
      <c r="IL81" s="174"/>
      <c r="IM81" s="174"/>
      <c r="IN81" s="174"/>
      <c r="IO81" s="174"/>
      <c r="IP81" s="174"/>
      <c r="IQ81" s="174"/>
      <c r="IR81" s="174"/>
      <c r="IS81" s="174"/>
      <c r="IT81" s="174"/>
      <c r="IU81" s="174"/>
      <c r="IV81" s="174"/>
      <c r="IW81" s="237"/>
    </row>
    <row r="82" ht="13.65" customHeight="1">
      <c r="A82" s="281"/>
      <c r="B82" s="330">
        <v>4131</v>
      </c>
      <c r="C82" t="s" s="332">
        <v>2079</v>
      </c>
      <c r="D82" s="333"/>
      <c r="E82" s="333"/>
      <c r="F82" s="333"/>
      <c r="G82" s="333"/>
      <c r="H82" s="334"/>
      <c r="I82" s="184">
        <v>63</v>
      </c>
      <c r="J82" s="305">
        <v>5220</v>
      </c>
      <c r="K82" s="305">
        <v>4950</v>
      </c>
      <c r="L82" s="306">
        <f>IF(J82&gt;0,IF(K82/J82&gt;=100,"&gt;&gt;100",K82/J82*100),"-")</f>
        <v>94.8275862068966</v>
      </c>
      <c r="M82" s="286"/>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c r="DJ82" s="174"/>
      <c r="DK82" s="174"/>
      <c r="DL82" s="174"/>
      <c r="DM82" s="174"/>
      <c r="DN82" s="174"/>
      <c r="DO82" s="174"/>
      <c r="DP82" s="174"/>
      <c r="DQ82" s="174"/>
      <c r="DR82" s="174"/>
      <c r="DS82" s="174"/>
      <c r="DT82" s="174"/>
      <c r="DU82" s="174"/>
      <c r="DV82" s="174"/>
      <c r="DW82" s="174"/>
      <c r="DX82" s="174"/>
      <c r="DY82" s="174"/>
      <c r="DZ82" s="174"/>
      <c r="EA82" s="174"/>
      <c r="EB82" s="174"/>
      <c r="EC82" s="174"/>
      <c r="ED82" s="174"/>
      <c r="EE82" s="174"/>
      <c r="EF82" s="174"/>
      <c r="EG82" s="174"/>
      <c r="EH82" s="174"/>
      <c r="EI82" s="174"/>
      <c r="EJ82" s="174"/>
      <c r="EK82" s="174"/>
      <c r="EL82" s="174"/>
      <c r="EM82" s="174"/>
      <c r="EN82" s="174"/>
      <c r="EO82" s="174"/>
      <c r="EP82" s="174"/>
      <c r="EQ82" s="174"/>
      <c r="ER82" s="174"/>
      <c r="ES82" s="174"/>
      <c r="ET82" s="174"/>
      <c r="EU82" s="174"/>
      <c r="EV82" s="174"/>
      <c r="EW82" s="174"/>
      <c r="EX82" s="174"/>
      <c r="EY82" s="174"/>
      <c r="EZ82" s="174"/>
      <c r="FA82" s="174"/>
      <c r="FB82" s="174"/>
      <c r="FC82" s="174"/>
      <c r="FD82" s="174"/>
      <c r="FE82" s="174"/>
      <c r="FF82" s="174"/>
      <c r="FG82" s="174"/>
      <c r="FH82" s="174"/>
      <c r="FI82" s="174"/>
      <c r="FJ82" s="174"/>
      <c r="FK82" s="174"/>
      <c r="FL82" s="174"/>
      <c r="FM82" s="174"/>
      <c r="FN82" s="174"/>
      <c r="FO82" s="174"/>
      <c r="FP82" s="174"/>
      <c r="FQ82" s="174"/>
      <c r="FR82" s="174"/>
      <c r="FS82" s="174"/>
      <c r="FT82" s="174"/>
      <c r="FU82" s="174"/>
      <c r="FV82" s="174"/>
      <c r="FW82" s="174"/>
      <c r="FX82" s="174"/>
      <c r="FY82" s="174"/>
      <c r="FZ82" s="174"/>
      <c r="GA82" s="174"/>
      <c r="GB82" s="174"/>
      <c r="GC82" s="174"/>
      <c r="GD82" s="174"/>
      <c r="GE82" s="174"/>
      <c r="GF82" s="174"/>
      <c r="GG82" s="174"/>
      <c r="GH82" s="174"/>
      <c r="GI82" s="174"/>
      <c r="GJ82" s="174"/>
      <c r="GK82" s="174"/>
      <c r="GL82" s="174"/>
      <c r="GM82" s="174"/>
      <c r="GN82" s="174"/>
      <c r="GO82" s="174"/>
      <c r="GP82" s="174"/>
      <c r="GQ82" s="174"/>
      <c r="GR82" s="174"/>
      <c r="GS82" s="174"/>
      <c r="GT82" s="174"/>
      <c r="GU82" s="174"/>
      <c r="GV82" s="174"/>
      <c r="GW82" s="174"/>
      <c r="GX82" s="174"/>
      <c r="GY82" s="174"/>
      <c r="GZ82" s="174"/>
      <c r="HA82" s="174"/>
      <c r="HB82" s="174"/>
      <c r="HC82" s="174"/>
      <c r="HD82" s="174"/>
      <c r="HE82" s="174"/>
      <c r="HF82" s="174"/>
      <c r="HG82" s="174"/>
      <c r="HH82" s="174"/>
      <c r="HI82" s="174"/>
      <c r="HJ82" s="174"/>
      <c r="HK82" s="174"/>
      <c r="HL82" s="174"/>
      <c r="HM82" s="174"/>
      <c r="HN82" s="174"/>
      <c r="HO82" s="174"/>
      <c r="HP82" s="174"/>
      <c r="HQ82" s="174"/>
      <c r="HR82" s="174"/>
      <c r="HS82" s="174"/>
      <c r="HT82" s="174"/>
      <c r="HU82" s="174"/>
      <c r="HV82" s="174"/>
      <c r="HW82" s="174"/>
      <c r="HX82" s="174"/>
      <c r="HY82" s="174"/>
      <c r="HZ82" s="174"/>
      <c r="IA82" s="174"/>
      <c r="IB82" s="174"/>
      <c r="IC82" s="174"/>
      <c r="ID82" s="174"/>
      <c r="IE82" s="174"/>
      <c r="IF82" s="174"/>
      <c r="IG82" s="174"/>
      <c r="IH82" s="174"/>
      <c r="II82" s="174"/>
      <c r="IJ82" s="174"/>
      <c r="IK82" s="174"/>
      <c r="IL82" s="174"/>
      <c r="IM82" s="174"/>
      <c r="IN82" s="174"/>
      <c r="IO82" s="174"/>
      <c r="IP82" s="174"/>
      <c r="IQ82" s="174"/>
      <c r="IR82" s="174"/>
      <c r="IS82" s="174"/>
      <c r="IT82" s="174"/>
      <c r="IU82" s="174"/>
      <c r="IV82" s="174"/>
      <c r="IW82" s="237"/>
    </row>
    <row r="83" ht="13.65" customHeight="1">
      <c r="A83" s="281"/>
      <c r="B83" s="330">
        <v>4132</v>
      </c>
      <c r="C83" t="s" s="332">
        <v>2080</v>
      </c>
      <c r="D83" s="333"/>
      <c r="E83" s="333"/>
      <c r="F83" s="333"/>
      <c r="G83" s="333"/>
      <c r="H83" s="334"/>
      <c r="I83" s="184">
        <v>64</v>
      </c>
      <c r="J83" s="305">
        <v>0</v>
      </c>
      <c r="K83" s="305">
        <v>0</v>
      </c>
      <c r="L83" t="s" s="304">
        <f>IF(J83&gt;0,IF(K83/J83&gt;=100,"&gt;&gt;100",K83/J83*100),"-")</f>
        <v>2015</v>
      </c>
      <c r="M83" s="286"/>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174"/>
      <c r="DK83" s="174"/>
      <c r="DL83" s="174"/>
      <c r="DM83" s="174"/>
      <c r="DN83" s="174"/>
      <c r="DO83" s="174"/>
      <c r="DP83" s="174"/>
      <c r="DQ83" s="174"/>
      <c r="DR83" s="174"/>
      <c r="DS83" s="174"/>
      <c r="DT83" s="174"/>
      <c r="DU83" s="174"/>
      <c r="DV83" s="174"/>
      <c r="DW83" s="174"/>
      <c r="DX83" s="174"/>
      <c r="DY83" s="174"/>
      <c r="DZ83" s="174"/>
      <c r="EA83" s="174"/>
      <c r="EB83" s="174"/>
      <c r="EC83" s="174"/>
      <c r="ED83" s="174"/>
      <c r="EE83" s="174"/>
      <c r="EF83" s="174"/>
      <c r="EG83" s="174"/>
      <c r="EH83" s="174"/>
      <c r="EI83" s="174"/>
      <c r="EJ83" s="174"/>
      <c r="EK83" s="174"/>
      <c r="EL83" s="174"/>
      <c r="EM83" s="174"/>
      <c r="EN83" s="174"/>
      <c r="EO83" s="174"/>
      <c r="EP83" s="174"/>
      <c r="EQ83" s="174"/>
      <c r="ER83" s="174"/>
      <c r="ES83" s="174"/>
      <c r="ET83" s="174"/>
      <c r="EU83" s="174"/>
      <c r="EV83" s="174"/>
      <c r="EW83" s="174"/>
      <c r="EX83" s="174"/>
      <c r="EY83" s="174"/>
      <c r="EZ83" s="174"/>
      <c r="FA83" s="174"/>
      <c r="FB83" s="174"/>
      <c r="FC83" s="174"/>
      <c r="FD83" s="174"/>
      <c r="FE83" s="174"/>
      <c r="FF83" s="174"/>
      <c r="FG83" s="174"/>
      <c r="FH83" s="174"/>
      <c r="FI83" s="174"/>
      <c r="FJ83" s="174"/>
      <c r="FK83" s="174"/>
      <c r="FL83" s="174"/>
      <c r="FM83" s="174"/>
      <c r="FN83" s="174"/>
      <c r="FO83" s="174"/>
      <c r="FP83" s="174"/>
      <c r="FQ83" s="174"/>
      <c r="FR83" s="174"/>
      <c r="FS83" s="174"/>
      <c r="FT83" s="174"/>
      <c r="FU83" s="174"/>
      <c r="FV83" s="174"/>
      <c r="FW83" s="174"/>
      <c r="FX83" s="174"/>
      <c r="FY83" s="174"/>
      <c r="FZ83" s="174"/>
      <c r="GA83" s="174"/>
      <c r="GB83" s="174"/>
      <c r="GC83" s="174"/>
      <c r="GD83" s="174"/>
      <c r="GE83" s="174"/>
      <c r="GF83" s="174"/>
      <c r="GG83" s="174"/>
      <c r="GH83" s="174"/>
      <c r="GI83" s="174"/>
      <c r="GJ83" s="174"/>
      <c r="GK83" s="174"/>
      <c r="GL83" s="174"/>
      <c r="GM83" s="174"/>
      <c r="GN83" s="174"/>
      <c r="GO83" s="174"/>
      <c r="GP83" s="174"/>
      <c r="GQ83" s="174"/>
      <c r="GR83" s="174"/>
      <c r="GS83" s="174"/>
      <c r="GT83" s="174"/>
      <c r="GU83" s="174"/>
      <c r="GV83" s="174"/>
      <c r="GW83" s="174"/>
      <c r="GX83" s="174"/>
      <c r="GY83" s="174"/>
      <c r="GZ83" s="174"/>
      <c r="HA83" s="174"/>
      <c r="HB83" s="174"/>
      <c r="HC83" s="174"/>
      <c r="HD83" s="174"/>
      <c r="HE83" s="174"/>
      <c r="HF83" s="174"/>
      <c r="HG83" s="174"/>
      <c r="HH83" s="174"/>
      <c r="HI83" s="174"/>
      <c r="HJ83" s="174"/>
      <c r="HK83" s="174"/>
      <c r="HL83" s="174"/>
      <c r="HM83" s="174"/>
      <c r="HN83" s="174"/>
      <c r="HO83" s="174"/>
      <c r="HP83" s="174"/>
      <c r="HQ83" s="174"/>
      <c r="HR83" s="174"/>
      <c r="HS83" s="174"/>
      <c r="HT83" s="174"/>
      <c r="HU83" s="174"/>
      <c r="HV83" s="174"/>
      <c r="HW83" s="174"/>
      <c r="HX83" s="174"/>
      <c r="HY83" s="174"/>
      <c r="HZ83" s="174"/>
      <c r="IA83" s="174"/>
      <c r="IB83" s="174"/>
      <c r="IC83" s="174"/>
      <c r="ID83" s="174"/>
      <c r="IE83" s="174"/>
      <c r="IF83" s="174"/>
      <c r="IG83" s="174"/>
      <c r="IH83" s="174"/>
      <c r="II83" s="174"/>
      <c r="IJ83" s="174"/>
      <c r="IK83" s="174"/>
      <c r="IL83" s="174"/>
      <c r="IM83" s="174"/>
      <c r="IN83" s="174"/>
      <c r="IO83" s="174"/>
      <c r="IP83" s="174"/>
      <c r="IQ83" s="174"/>
      <c r="IR83" s="174"/>
      <c r="IS83" s="174"/>
      <c r="IT83" s="174"/>
      <c r="IU83" s="174"/>
      <c r="IV83" s="174"/>
      <c r="IW83" s="237"/>
    </row>
    <row r="84" ht="13.65" customHeight="1">
      <c r="A84" s="281"/>
      <c r="B84" s="330">
        <v>4133</v>
      </c>
      <c r="C84" t="s" s="332">
        <v>2081</v>
      </c>
      <c r="D84" s="333"/>
      <c r="E84" s="333"/>
      <c r="F84" s="333"/>
      <c r="G84" s="333"/>
      <c r="H84" s="334"/>
      <c r="I84" s="184">
        <v>65</v>
      </c>
      <c r="J84" s="305">
        <v>0</v>
      </c>
      <c r="K84" s="305">
        <v>0</v>
      </c>
      <c r="L84" t="s" s="304">
        <f>IF(J84&gt;0,IF(K84/J84&gt;=100,"&gt;&gt;100",K84/J84*100),"-")</f>
        <v>2015</v>
      </c>
      <c r="M84" s="286"/>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c r="DJ84" s="174"/>
      <c r="DK84" s="174"/>
      <c r="DL84" s="174"/>
      <c r="DM84" s="174"/>
      <c r="DN84" s="174"/>
      <c r="DO84" s="174"/>
      <c r="DP84" s="174"/>
      <c r="DQ84" s="174"/>
      <c r="DR84" s="174"/>
      <c r="DS84" s="174"/>
      <c r="DT84" s="174"/>
      <c r="DU84" s="174"/>
      <c r="DV84" s="174"/>
      <c r="DW84" s="174"/>
      <c r="DX84" s="174"/>
      <c r="DY84" s="174"/>
      <c r="DZ84" s="174"/>
      <c r="EA84" s="174"/>
      <c r="EB84" s="174"/>
      <c r="EC84" s="174"/>
      <c r="ED84" s="174"/>
      <c r="EE84" s="174"/>
      <c r="EF84" s="174"/>
      <c r="EG84" s="174"/>
      <c r="EH84" s="174"/>
      <c r="EI84" s="174"/>
      <c r="EJ84" s="174"/>
      <c r="EK84" s="174"/>
      <c r="EL84" s="174"/>
      <c r="EM84" s="174"/>
      <c r="EN84" s="174"/>
      <c r="EO84" s="174"/>
      <c r="EP84" s="174"/>
      <c r="EQ84" s="174"/>
      <c r="ER84" s="174"/>
      <c r="ES84" s="174"/>
      <c r="ET84" s="174"/>
      <c r="EU84" s="174"/>
      <c r="EV84" s="174"/>
      <c r="EW84" s="174"/>
      <c r="EX84" s="174"/>
      <c r="EY84" s="174"/>
      <c r="EZ84" s="174"/>
      <c r="FA84" s="174"/>
      <c r="FB84" s="174"/>
      <c r="FC84" s="174"/>
      <c r="FD84" s="174"/>
      <c r="FE84" s="174"/>
      <c r="FF84" s="174"/>
      <c r="FG84" s="174"/>
      <c r="FH84" s="174"/>
      <c r="FI84" s="174"/>
      <c r="FJ84" s="174"/>
      <c r="FK84" s="174"/>
      <c r="FL84" s="174"/>
      <c r="FM84" s="174"/>
      <c r="FN84" s="174"/>
      <c r="FO84" s="174"/>
      <c r="FP84" s="174"/>
      <c r="FQ84" s="174"/>
      <c r="FR84" s="174"/>
      <c r="FS84" s="174"/>
      <c r="FT84" s="174"/>
      <c r="FU84" s="174"/>
      <c r="FV84" s="174"/>
      <c r="FW84" s="174"/>
      <c r="FX84" s="174"/>
      <c r="FY84" s="174"/>
      <c r="FZ84" s="174"/>
      <c r="GA84" s="174"/>
      <c r="GB84" s="174"/>
      <c r="GC84" s="174"/>
      <c r="GD84" s="174"/>
      <c r="GE84" s="174"/>
      <c r="GF84" s="174"/>
      <c r="GG84" s="174"/>
      <c r="GH84" s="174"/>
      <c r="GI84" s="174"/>
      <c r="GJ84" s="174"/>
      <c r="GK84" s="174"/>
      <c r="GL84" s="174"/>
      <c r="GM84" s="174"/>
      <c r="GN84" s="174"/>
      <c r="GO84" s="174"/>
      <c r="GP84" s="174"/>
      <c r="GQ84" s="174"/>
      <c r="GR84" s="174"/>
      <c r="GS84" s="174"/>
      <c r="GT84" s="174"/>
      <c r="GU84" s="174"/>
      <c r="GV84" s="174"/>
      <c r="GW84" s="174"/>
      <c r="GX84" s="174"/>
      <c r="GY84" s="174"/>
      <c r="GZ84" s="174"/>
      <c r="HA84" s="174"/>
      <c r="HB84" s="174"/>
      <c r="HC84" s="174"/>
      <c r="HD84" s="174"/>
      <c r="HE84" s="174"/>
      <c r="HF84" s="174"/>
      <c r="HG84" s="174"/>
      <c r="HH84" s="174"/>
      <c r="HI84" s="174"/>
      <c r="HJ84" s="174"/>
      <c r="HK84" s="174"/>
      <c r="HL84" s="174"/>
      <c r="HM84" s="174"/>
      <c r="HN84" s="174"/>
      <c r="HO84" s="174"/>
      <c r="HP84" s="174"/>
      <c r="HQ84" s="174"/>
      <c r="HR84" s="174"/>
      <c r="HS84" s="174"/>
      <c r="HT84" s="174"/>
      <c r="HU84" s="174"/>
      <c r="HV84" s="174"/>
      <c r="HW84" s="174"/>
      <c r="HX84" s="174"/>
      <c r="HY84" s="174"/>
      <c r="HZ84" s="174"/>
      <c r="IA84" s="174"/>
      <c r="IB84" s="174"/>
      <c r="IC84" s="174"/>
      <c r="ID84" s="174"/>
      <c r="IE84" s="174"/>
      <c r="IF84" s="174"/>
      <c r="IG84" s="174"/>
      <c r="IH84" s="174"/>
      <c r="II84" s="174"/>
      <c r="IJ84" s="174"/>
      <c r="IK84" s="174"/>
      <c r="IL84" s="174"/>
      <c r="IM84" s="174"/>
      <c r="IN84" s="174"/>
      <c r="IO84" s="174"/>
      <c r="IP84" s="174"/>
      <c r="IQ84" s="174"/>
      <c r="IR84" s="174"/>
      <c r="IS84" s="174"/>
      <c r="IT84" s="174"/>
      <c r="IU84" s="174"/>
      <c r="IV84" s="174"/>
      <c r="IW84" s="237"/>
    </row>
    <row r="85" ht="13.65" customHeight="1">
      <c r="A85" s="281"/>
      <c r="B85" s="330">
        <v>4134</v>
      </c>
      <c r="C85" t="s" s="335">
        <v>2082</v>
      </c>
      <c r="D85" s="336"/>
      <c r="E85" s="336"/>
      <c r="F85" s="336"/>
      <c r="G85" s="336"/>
      <c r="H85" s="337"/>
      <c r="I85" s="184">
        <v>66</v>
      </c>
      <c r="J85" s="305">
        <v>0</v>
      </c>
      <c r="K85" s="305">
        <v>0</v>
      </c>
      <c r="L85" t="s" s="304">
        <f>IF(J85&gt;0,IF(K85/J85&gt;=100,"&gt;&gt;100",K85/J85*100),"-")</f>
        <v>2015</v>
      </c>
      <c r="M85" s="286"/>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c r="CT85" s="174"/>
      <c r="CU85" s="174"/>
      <c r="CV85" s="174"/>
      <c r="CW85" s="174"/>
      <c r="CX85" s="174"/>
      <c r="CY85" s="174"/>
      <c r="CZ85" s="174"/>
      <c r="DA85" s="174"/>
      <c r="DB85" s="174"/>
      <c r="DC85" s="174"/>
      <c r="DD85" s="174"/>
      <c r="DE85" s="174"/>
      <c r="DF85" s="174"/>
      <c r="DG85" s="174"/>
      <c r="DH85" s="174"/>
      <c r="DI85" s="174"/>
      <c r="DJ85" s="174"/>
      <c r="DK85" s="174"/>
      <c r="DL85" s="174"/>
      <c r="DM85" s="174"/>
      <c r="DN85" s="174"/>
      <c r="DO85" s="174"/>
      <c r="DP85" s="174"/>
      <c r="DQ85" s="174"/>
      <c r="DR85" s="174"/>
      <c r="DS85" s="174"/>
      <c r="DT85" s="174"/>
      <c r="DU85" s="174"/>
      <c r="DV85" s="174"/>
      <c r="DW85" s="174"/>
      <c r="DX85" s="174"/>
      <c r="DY85" s="174"/>
      <c r="DZ85" s="174"/>
      <c r="EA85" s="174"/>
      <c r="EB85" s="174"/>
      <c r="EC85" s="174"/>
      <c r="ED85" s="174"/>
      <c r="EE85" s="174"/>
      <c r="EF85" s="174"/>
      <c r="EG85" s="174"/>
      <c r="EH85" s="174"/>
      <c r="EI85" s="174"/>
      <c r="EJ85" s="174"/>
      <c r="EK85" s="174"/>
      <c r="EL85" s="174"/>
      <c r="EM85" s="174"/>
      <c r="EN85" s="174"/>
      <c r="EO85" s="174"/>
      <c r="EP85" s="174"/>
      <c r="EQ85" s="174"/>
      <c r="ER85" s="174"/>
      <c r="ES85" s="174"/>
      <c r="ET85" s="174"/>
      <c r="EU85" s="174"/>
      <c r="EV85" s="174"/>
      <c r="EW85" s="174"/>
      <c r="EX85" s="174"/>
      <c r="EY85" s="174"/>
      <c r="EZ85" s="174"/>
      <c r="FA85" s="174"/>
      <c r="FB85" s="174"/>
      <c r="FC85" s="174"/>
      <c r="FD85" s="174"/>
      <c r="FE85" s="174"/>
      <c r="FF85" s="174"/>
      <c r="FG85" s="174"/>
      <c r="FH85" s="174"/>
      <c r="FI85" s="174"/>
      <c r="FJ85" s="174"/>
      <c r="FK85" s="174"/>
      <c r="FL85" s="174"/>
      <c r="FM85" s="174"/>
      <c r="FN85" s="174"/>
      <c r="FO85" s="174"/>
      <c r="FP85" s="174"/>
      <c r="FQ85" s="174"/>
      <c r="FR85" s="174"/>
      <c r="FS85" s="174"/>
      <c r="FT85" s="174"/>
      <c r="FU85" s="174"/>
      <c r="FV85" s="174"/>
      <c r="FW85" s="174"/>
      <c r="FX85" s="174"/>
      <c r="FY85" s="174"/>
      <c r="FZ85" s="174"/>
      <c r="GA85" s="174"/>
      <c r="GB85" s="174"/>
      <c r="GC85" s="174"/>
      <c r="GD85" s="174"/>
      <c r="GE85" s="174"/>
      <c r="GF85" s="174"/>
      <c r="GG85" s="174"/>
      <c r="GH85" s="174"/>
      <c r="GI85" s="174"/>
      <c r="GJ85" s="174"/>
      <c r="GK85" s="174"/>
      <c r="GL85" s="174"/>
      <c r="GM85" s="174"/>
      <c r="GN85" s="174"/>
      <c r="GO85" s="174"/>
      <c r="GP85" s="174"/>
      <c r="GQ85" s="174"/>
      <c r="GR85" s="174"/>
      <c r="GS85" s="174"/>
      <c r="GT85" s="174"/>
      <c r="GU85" s="174"/>
      <c r="GV85" s="174"/>
      <c r="GW85" s="174"/>
      <c r="GX85" s="174"/>
      <c r="GY85" s="174"/>
      <c r="GZ85" s="174"/>
      <c r="HA85" s="174"/>
      <c r="HB85" s="174"/>
      <c r="HC85" s="174"/>
      <c r="HD85" s="174"/>
      <c r="HE85" s="174"/>
      <c r="HF85" s="174"/>
      <c r="HG85" s="174"/>
      <c r="HH85" s="174"/>
      <c r="HI85" s="174"/>
      <c r="HJ85" s="174"/>
      <c r="HK85" s="174"/>
      <c r="HL85" s="174"/>
      <c r="HM85" s="174"/>
      <c r="HN85" s="174"/>
      <c r="HO85" s="174"/>
      <c r="HP85" s="174"/>
      <c r="HQ85" s="174"/>
      <c r="HR85" s="174"/>
      <c r="HS85" s="174"/>
      <c r="HT85" s="174"/>
      <c r="HU85" s="174"/>
      <c r="HV85" s="174"/>
      <c r="HW85" s="174"/>
      <c r="HX85" s="174"/>
      <c r="HY85" s="174"/>
      <c r="HZ85" s="174"/>
      <c r="IA85" s="174"/>
      <c r="IB85" s="174"/>
      <c r="IC85" s="174"/>
      <c r="ID85" s="174"/>
      <c r="IE85" s="174"/>
      <c r="IF85" s="174"/>
      <c r="IG85" s="174"/>
      <c r="IH85" s="174"/>
      <c r="II85" s="174"/>
      <c r="IJ85" s="174"/>
      <c r="IK85" s="174"/>
      <c r="IL85" s="174"/>
      <c r="IM85" s="174"/>
      <c r="IN85" s="174"/>
      <c r="IO85" s="174"/>
      <c r="IP85" s="174"/>
      <c r="IQ85" s="174"/>
      <c r="IR85" s="174"/>
      <c r="IS85" s="174"/>
      <c r="IT85" s="174"/>
      <c r="IU85" s="174"/>
      <c r="IV85" s="174"/>
      <c r="IW85" s="237"/>
    </row>
    <row r="86" ht="12.75" customHeight="1">
      <c r="A86" s="281"/>
      <c r="B86" s="330">
        <v>42</v>
      </c>
      <c r="C86" t="s" s="329">
        <v>2083</v>
      </c>
      <c r="D86" s="316"/>
      <c r="E86" s="316"/>
      <c r="F86" s="316"/>
      <c r="G86" s="316"/>
      <c r="H86" s="317"/>
      <c r="I86" s="184">
        <v>67</v>
      </c>
      <c r="J86" s="303">
        <f>J87+J91+J96+J101+J106+J116+J121</f>
        <v>61919</v>
      </c>
      <c r="K86" s="303">
        <f>K87+K91+K96+K101+K106+K116+K121</f>
        <v>42154</v>
      </c>
      <c r="L86" s="306">
        <f>IF(J86&gt;0,IF(K86/J86&gt;=100,"&gt;&gt;100",K86/J86*100),"-")</f>
        <v>68.0792648460085</v>
      </c>
      <c r="M86" s="286"/>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c r="DB86" s="174"/>
      <c r="DC86" s="174"/>
      <c r="DD86" s="174"/>
      <c r="DE86" s="174"/>
      <c r="DF86" s="174"/>
      <c r="DG86" s="174"/>
      <c r="DH86" s="174"/>
      <c r="DI86" s="174"/>
      <c r="DJ86" s="174"/>
      <c r="DK86" s="174"/>
      <c r="DL86" s="174"/>
      <c r="DM86" s="174"/>
      <c r="DN86" s="174"/>
      <c r="DO86" s="174"/>
      <c r="DP86" s="174"/>
      <c r="DQ86" s="174"/>
      <c r="DR86" s="174"/>
      <c r="DS86" s="174"/>
      <c r="DT86" s="174"/>
      <c r="DU86" s="174"/>
      <c r="DV86" s="174"/>
      <c r="DW86" s="174"/>
      <c r="DX86" s="174"/>
      <c r="DY86" s="174"/>
      <c r="DZ86" s="174"/>
      <c r="EA86" s="174"/>
      <c r="EB86" s="174"/>
      <c r="EC86" s="174"/>
      <c r="ED86" s="174"/>
      <c r="EE86" s="174"/>
      <c r="EF86" s="174"/>
      <c r="EG86" s="174"/>
      <c r="EH86" s="174"/>
      <c r="EI86" s="174"/>
      <c r="EJ86" s="174"/>
      <c r="EK86" s="174"/>
      <c r="EL86" s="174"/>
      <c r="EM86" s="174"/>
      <c r="EN86" s="174"/>
      <c r="EO86" s="174"/>
      <c r="EP86" s="174"/>
      <c r="EQ86" s="174"/>
      <c r="ER86" s="174"/>
      <c r="ES86" s="174"/>
      <c r="ET86" s="174"/>
      <c r="EU86" s="174"/>
      <c r="EV86" s="174"/>
      <c r="EW86" s="174"/>
      <c r="EX86" s="174"/>
      <c r="EY86" s="174"/>
      <c r="EZ86" s="174"/>
      <c r="FA86" s="174"/>
      <c r="FB86" s="174"/>
      <c r="FC86" s="174"/>
      <c r="FD86" s="174"/>
      <c r="FE86" s="174"/>
      <c r="FF86" s="174"/>
      <c r="FG86" s="174"/>
      <c r="FH86" s="174"/>
      <c r="FI86" s="174"/>
      <c r="FJ86" s="174"/>
      <c r="FK86" s="174"/>
      <c r="FL86" s="174"/>
      <c r="FM86" s="174"/>
      <c r="FN86" s="174"/>
      <c r="FO86" s="174"/>
      <c r="FP86" s="174"/>
      <c r="FQ86" s="174"/>
      <c r="FR86" s="174"/>
      <c r="FS86" s="174"/>
      <c r="FT86" s="174"/>
      <c r="FU86" s="174"/>
      <c r="FV86" s="174"/>
      <c r="FW86" s="174"/>
      <c r="FX86" s="174"/>
      <c r="FY86" s="174"/>
      <c r="FZ86" s="174"/>
      <c r="GA86" s="174"/>
      <c r="GB86" s="174"/>
      <c r="GC86" s="174"/>
      <c r="GD86" s="174"/>
      <c r="GE86" s="174"/>
      <c r="GF86" s="174"/>
      <c r="GG86" s="174"/>
      <c r="GH86" s="174"/>
      <c r="GI86" s="174"/>
      <c r="GJ86" s="174"/>
      <c r="GK86" s="174"/>
      <c r="GL86" s="174"/>
      <c r="GM86" s="174"/>
      <c r="GN86" s="174"/>
      <c r="GO86" s="174"/>
      <c r="GP86" s="174"/>
      <c r="GQ86" s="174"/>
      <c r="GR86" s="174"/>
      <c r="GS86" s="174"/>
      <c r="GT86" s="174"/>
      <c r="GU86" s="174"/>
      <c r="GV86" s="174"/>
      <c r="GW86" s="174"/>
      <c r="GX86" s="174"/>
      <c r="GY86" s="174"/>
      <c r="GZ86" s="174"/>
      <c r="HA86" s="174"/>
      <c r="HB86" s="174"/>
      <c r="HC86" s="174"/>
      <c r="HD86" s="174"/>
      <c r="HE86" s="174"/>
      <c r="HF86" s="174"/>
      <c r="HG86" s="174"/>
      <c r="HH86" s="174"/>
      <c r="HI86" s="174"/>
      <c r="HJ86" s="174"/>
      <c r="HK86" s="174"/>
      <c r="HL86" s="174"/>
      <c r="HM86" s="174"/>
      <c r="HN86" s="174"/>
      <c r="HO86" s="174"/>
      <c r="HP86" s="174"/>
      <c r="HQ86" s="174"/>
      <c r="HR86" s="174"/>
      <c r="HS86" s="174"/>
      <c r="HT86" s="174"/>
      <c r="HU86" s="174"/>
      <c r="HV86" s="174"/>
      <c r="HW86" s="174"/>
      <c r="HX86" s="174"/>
      <c r="HY86" s="174"/>
      <c r="HZ86" s="174"/>
      <c r="IA86" s="174"/>
      <c r="IB86" s="174"/>
      <c r="IC86" s="174"/>
      <c r="ID86" s="174"/>
      <c r="IE86" s="174"/>
      <c r="IF86" s="174"/>
      <c r="IG86" s="174"/>
      <c r="IH86" s="174"/>
      <c r="II86" s="174"/>
      <c r="IJ86" s="174"/>
      <c r="IK86" s="174"/>
      <c r="IL86" s="174"/>
      <c r="IM86" s="174"/>
      <c r="IN86" s="174"/>
      <c r="IO86" s="174"/>
      <c r="IP86" s="174"/>
      <c r="IQ86" s="174"/>
      <c r="IR86" s="174"/>
      <c r="IS86" s="174"/>
      <c r="IT86" s="174"/>
      <c r="IU86" s="174"/>
      <c r="IV86" s="174"/>
      <c r="IW86" s="237"/>
    </row>
    <row r="87" ht="12.75" customHeight="1">
      <c r="A87" s="281"/>
      <c r="B87" s="330">
        <v>421</v>
      </c>
      <c r="C87" t="s" s="331">
        <v>2084</v>
      </c>
      <c r="D87" s="311"/>
      <c r="E87" s="311"/>
      <c r="F87" s="311"/>
      <c r="G87" s="311"/>
      <c r="H87" s="312"/>
      <c r="I87" s="184">
        <v>68</v>
      </c>
      <c r="J87" s="303">
        <f>SUM(J88:J90)</f>
        <v>0</v>
      </c>
      <c r="K87" s="303">
        <f>SUM(K88:K90)</f>
        <v>0</v>
      </c>
      <c r="L87" t="s" s="304">
        <f>IF(J87&gt;0,IF(K87/J87&gt;=100,"&gt;&gt;100",K87/J87*100),"-")</f>
        <v>2015</v>
      </c>
      <c r="M87" s="286"/>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c r="DB87" s="174"/>
      <c r="DC87" s="174"/>
      <c r="DD87" s="174"/>
      <c r="DE87" s="174"/>
      <c r="DF87" s="174"/>
      <c r="DG87" s="174"/>
      <c r="DH87" s="174"/>
      <c r="DI87" s="174"/>
      <c r="DJ87" s="174"/>
      <c r="DK87" s="174"/>
      <c r="DL87" s="174"/>
      <c r="DM87" s="174"/>
      <c r="DN87" s="174"/>
      <c r="DO87" s="174"/>
      <c r="DP87" s="174"/>
      <c r="DQ87" s="174"/>
      <c r="DR87" s="174"/>
      <c r="DS87" s="174"/>
      <c r="DT87" s="174"/>
      <c r="DU87" s="174"/>
      <c r="DV87" s="174"/>
      <c r="DW87" s="174"/>
      <c r="DX87" s="174"/>
      <c r="DY87" s="174"/>
      <c r="DZ87" s="174"/>
      <c r="EA87" s="174"/>
      <c r="EB87" s="174"/>
      <c r="EC87" s="174"/>
      <c r="ED87" s="174"/>
      <c r="EE87" s="174"/>
      <c r="EF87" s="174"/>
      <c r="EG87" s="174"/>
      <c r="EH87" s="174"/>
      <c r="EI87" s="174"/>
      <c r="EJ87" s="174"/>
      <c r="EK87" s="174"/>
      <c r="EL87" s="174"/>
      <c r="EM87" s="174"/>
      <c r="EN87" s="174"/>
      <c r="EO87" s="174"/>
      <c r="EP87" s="174"/>
      <c r="EQ87" s="174"/>
      <c r="ER87" s="174"/>
      <c r="ES87" s="174"/>
      <c r="ET87" s="174"/>
      <c r="EU87" s="174"/>
      <c r="EV87" s="174"/>
      <c r="EW87" s="174"/>
      <c r="EX87" s="174"/>
      <c r="EY87" s="174"/>
      <c r="EZ87" s="174"/>
      <c r="FA87" s="174"/>
      <c r="FB87" s="174"/>
      <c r="FC87" s="174"/>
      <c r="FD87" s="174"/>
      <c r="FE87" s="174"/>
      <c r="FF87" s="174"/>
      <c r="FG87" s="174"/>
      <c r="FH87" s="174"/>
      <c r="FI87" s="174"/>
      <c r="FJ87" s="174"/>
      <c r="FK87" s="174"/>
      <c r="FL87" s="174"/>
      <c r="FM87" s="174"/>
      <c r="FN87" s="174"/>
      <c r="FO87" s="174"/>
      <c r="FP87" s="174"/>
      <c r="FQ87" s="174"/>
      <c r="FR87" s="174"/>
      <c r="FS87" s="174"/>
      <c r="FT87" s="174"/>
      <c r="FU87" s="174"/>
      <c r="FV87" s="174"/>
      <c r="FW87" s="174"/>
      <c r="FX87" s="174"/>
      <c r="FY87" s="174"/>
      <c r="FZ87" s="174"/>
      <c r="GA87" s="174"/>
      <c r="GB87" s="174"/>
      <c r="GC87" s="174"/>
      <c r="GD87" s="174"/>
      <c r="GE87" s="174"/>
      <c r="GF87" s="174"/>
      <c r="GG87" s="174"/>
      <c r="GH87" s="174"/>
      <c r="GI87" s="174"/>
      <c r="GJ87" s="174"/>
      <c r="GK87" s="174"/>
      <c r="GL87" s="174"/>
      <c r="GM87" s="174"/>
      <c r="GN87" s="174"/>
      <c r="GO87" s="174"/>
      <c r="GP87" s="174"/>
      <c r="GQ87" s="174"/>
      <c r="GR87" s="174"/>
      <c r="GS87" s="174"/>
      <c r="GT87" s="174"/>
      <c r="GU87" s="174"/>
      <c r="GV87" s="174"/>
      <c r="GW87" s="174"/>
      <c r="GX87" s="174"/>
      <c r="GY87" s="174"/>
      <c r="GZ87" s="174"/>
      <c r="HA87" s="174"/>
      <c r="HB87" s="174"/>
      <c r="HC87" s="174"/>
      <c r="HD87" s="174"/>
      <c r="HE87" s="174"/>
      <c r="HF87" s="174"/>
      <c r="HG87" s="174"/>
      <c r="HH87" s="174"/>
      <c r="HI87" s="174"/>
      <c r="HJ87" s="174"/>
      <c r="HK87" s="174"/>
      <c r="HL87" s="174"/>
      <c r="HM87" s="174"/>
      <c r="HN87" s="174"/>
      <c r="HO87" s="174"/>
      <c r="HP87" s="174"/>
      <c r="HQ87" s="174"/>
      <c r="HR87" s="174"/>
      <c r="HS87" s="174"/>
      <c r="HT87" s="174"/>
      <c r="HU87" s="174"/>
      <c r="HV87" s="174"/>
      <c r="HW87" s="174"/>
      <c r="HX87" s="174"/>
      <c r="HY87" s="174"/>
      <c r="HZ87" s="174"/>
      <c r="IA87" s="174"/>
      <c r="IB87" s="174"/>
      <c r="IC87" s="174"/>
      <c r="ID87" s="174"/>
      <c r="IE87" s="174"/>
      <c r="IF87" s="174"/>
      <c r="IG87" s="174"/>
      <c r="IH87" s="174"/>
      <c r="II87" s="174"/>
      <c r="IJ87" s="174"/>
      <c r="IK87" s="174"/>
      <c r="IL87" s="174"/>
      <c r="IM87" s="174"/>
      <c r="IN87" s="174"/>
      <c r="IO87" s="174"/>
      <c r="IP87" s="174"/>
      <c r="IQ87" s="174"/>
      <c r="IR87" s="174"/>
      <c r="IS87" s="174"/>
      <c r="IT87" s="174"/>
      <c r="IU87" s="174"/>
      <c r="IV87" s="174"/>
      <c r="IW87" s="237"/>
    </row>
    <row r="88" ht="13.65" customHeight="1">
      <c r="A88" s="281"/>
      <c r="B88" s="330">
        <v>4211</v>
      </c>
      <c r="C88" t="s" s="332">
        <v>2085</v>
      </c>
      <c r="D88" s="333"/>
      <c r="E88" s="333"/>
      <c r="F88" s="333"/>
      <c r="G88" s="333"/>
      <c r="H88" s="334"/>
      <c r="I88" s="184">
        <v>69</v>
      </c>
      <c r="J88" s="305">
        <v>0</v>
      </c>
      <c r="K88" s="305">
        <v>0</v>
      </c>
      <c r="L88" t="s" s="304">
        <f>IF(J88&gt;0,IF(K88/J88&gt;=100,"&gt;&gt;100",K88/J88*100),"-")</f>
        <v>2015</v>
      </c>
      <c r="M88" s="286"/>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c r="DB88" s="174"/>
      <c r="DC88" s="174"/>
      <c r="DD88" s="174"/>
      <c r="DE88" s="174"/>
      <c r="DF88" s="174"/>
      <c r="DG88" s="174"/>
      <c r="DH88" s="174"/>
      <c r="DI88" s="174"/>
      <c r="DJ88" s="174"/>
      <c r="DK88" s="174"/>
      <c r="DL88" s="174"/>
      <c r="DM88" s="174"/>
      <c r="DN88" s="174"/>
      <c r="DO88" s="174"/>
      <c r="DP88" s="174"/>
      <c r="DQ88" s="174"/>
      <c r="DR88" s="174"/>
      <c r="DS88" s="174"/>
      <c r="DT88" s="174"/>
      <c r="DU88" s="174"/>
      <c r="DV88" s="174"/>
      <c r="DW88" s="174"/>
      <c r="DX88" s="174"/>
      <c r="DY88" s="174"/>
      <c r="DZ88" s="174"/>
      <c r="EA88" s="174"/>
      <c r="EB88" s="174"/>
      <c r="EC88" s="174"/>
      <c r="ED88" s="174"/>
      <c r="EE88" s="174"/>
      <c r="EF88" s="174"/>
      <c r="EG88" s="174"/>
      <c r="EH88" s="174"/>
      <c r="EI88" s="174"/>
      <c r="EJ88" s="174"/>
      <c r="EK88" s="174"/>
      <c r="EL88" s="174"/>
      <c r="EM88" s="174"/>
      <c r="EN88" s="174"/>
      <c r="EO88" s="174"/>
      <c r="EP88" s="174"/>
      <c r="EQ88" s="174"/>
      <c r="ER88" s="174"/>
      <c r="ES88" s="174"/>
      <c r="ET88" s="174"/>
      <c r="EU88" s="174"/>
      <c r="EV88" s="174"/>
      <c r="EW88" s="174"/>
      <c r="EX88" s="174"/>
      <c r="EY88" s="174"/>
      <c r="EZ88" s="174"/>
      <c r="FA88" s="174"/>
      <c r="FB88" s="174"/>
      <c r="FC88" s="174"/>
      <c r="FD88" s="174"/>
      <c r="FE88" s="174"/>
      <c r="FF88" s="174"/>
      <c r="FG88" s="174"/>
      <c r="FH88" s="174"/>
      <c r="FI88" s="174"/>
      <c r="FJ88" s="174"/>
      <c r="FK88" s="174"/>
      <c r="FL88" s="174"/>
      <c r="FM88" s="174"/>
      <c r="FN88" s="174"/>
      <c r="FO88" s="174"/>
      <c r="FP88" s="174"/>
      <c r="FQ88" s="174"/>
      <c r="FR88" s="174"/>
      <c r="FS88" s="174"/>
      <c r="FT88" s="174"/>
      <c r="FU88" s="174"/>
      <c r="FV88" s="174"/>
      <c r="FW88" s="174"/>
      <c r="FX88" s="174"/>
      <c r="FY88" s="174"/>
      <c r="FZ88" s="174"/>
      <c r="GA88" s="174"/>
      <c r="GB88" s="174"/>
      <c r="GC88" s="174"/>
      <c r="GD88" s="174"/>
      <c r="GE88" s="174"/>
      <c r="GF88" s="174"/>
      <c r="GG88" s="174"/>
      <c r="GH88" s="174"/>
      <c r="GI88" s="174"/>
      <c r="GJ88" s="174"/>
      <c r="GK88" s="174"/>
      <c r="GL88" s="174"/>
      <c r="GM88" s="174"/>
      <c r="GN88" s="174"/>
      <c r="GO88" s="174"/>
      <c r="GP88" s="174"/>
      <c r="GQ88" s="174"/>
      <c r="GR88" s="174"/>
      <c r="GS88" s="174"/>
      <c r="GT88" s="174"/>
      <c r="GU88" s="174"/>
      <c r="GV88" s="174"/>
      <c r="GW88" s="174"/>
      <c r="GX88" s="174"/>
      <c r="GY88" s="174"/>
      <c r="GZ88" s="174"/>
      <c r="HA88" s="174"/>
      <c r="HB88" s="174"/>
      <c r="HC88" s="174"/>
      <c r="HD88" s="174"/>
      <c r="HE88" s="174"/>
      <c r="HF88" s="174"/>
      <c r="HG88" s="174"/>
      <c r="HH88" s="174"/>
      <c r="HI88" s="174"/>
      <c r="HJ88" s="174"/>
      <c r="HK88" s="174"/>
      <c r="HL88" s="174"/>
      <c r="HM88" s="174"/>
      <c r="HN88" s="174"/>
      <c r="HO88" s="174"/>
      <c r="HP88" s="174"/>
      <c r="HQ88" s="174"/>
      <c r="HR88" s="174"/>
      <c r="HS88" s="174"/>
      <c r="HT88" s="174"/>
      <c r="HU88" s="174"/>
      <c r="HV88" s="174"/>
      <c r="HW88" s="174"/>
      <c r="HX88" s="174"/>
      <c r="HY88" s="174"/>
      <c r="HZ88" s="174"/>
      <c r="IA88" s="174"/>
      <c r="IB88" s="174"/>
      <c r="IC88" s="174"/>
      <c r="ID88" s="174"/>
      <c r="IE88" s="174"/>
      <c r="IF88" s="174"/>
      <c r="IG88" s="174"/>
      <c r="IH88" s="174"/>
      <c r="II88" s="174"/>
      <c r="IJ88" s="174"/>
      <c r="IK88" s="174"/>
      <c r="IL88" s="174"/>
      <c r="IM88" s="174"/>
      <c r="IN88" s="174"/>
      <c r="IO88" s="174"/>
      <c r="IP88" s="174"/>
      <c r="IQ88" s="174"/>
      <c r="IR88" s="174"/>
      <c r="IS88" s="174"/>
      <c r="IT88" s="174"/>
      <c r="IU88" s="174"/>
      <c r="IV88" s="174"/>
      <c r="IW88" s="237"/>
    </row>
    <row r="89" ht="13.65" customHeight="1">
      <c r="A89" s="281"/>
      <c r="B89" s="330">
        <v>4212</v>
      </c>
      <c r="C89" t="s" s="332">
        <v>2086</v>
      </c>
      <c r="D89" s="333"/>
      <c r="E89" s="333"/>
      <c r="F89" s="333"/>
      <c r="G89" s="333"/>
      <c r="H89" s="334"/>
      <c r="I89" s="184">
        <v>70</v>
      </c>
      <c r="J89" s="305">
        <v>0</v>
      </c>
      <c r="K89" s="305">
        <v>0</v>
      </c>
      <c r="L89" t="s" s="304">
        <f>IF(J89&gt;0,IF(K89/J89&gt;=100,"&gt;&gt;100",K89/J89*100),"-")</f>
        <v>2015</v>
      </c>
      <c r="M89" s="286"/>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c r="DB89" s="174"/>
      <c r="DC89" s="174"/>
      <c r="DD89" s="174"/>
      <c r="DE89" s="174"/>
      <c r="DF89" s="174"/>
      <c r="DG89" s="174"/>
      <c r="DH89" s="174"/>
      <c r="DI89" s="174"/>
      <c r="DJ89" s="174"/>
      <c r="DK89" s="174"/>
      <c r="DL89" s="174"/>
      <c r="DM89" s="174"/>
      <c r="DN89" s="174"/>
      <c r="DO89" s="174"/>
      <c r="DP89" s="174"/>
      <c r="DQ89" s="174"/>
      <c r="DR89" s="174"/>
      <c r="DS89" s="174"/>
      <c r="DT89" s="174"/>
      <c r="DU89" s="174"/>
      <c r="DV89" s="174"/>
      <c r="DW89" s="174"/>
      <c r="DX89" s="174"/>
      <c r="DY89" s="174"/>
      <c r="DZ89" s="174"/>
      <c r="EA89" s="174"/>
      <c r="EB89" s="174"/>
      <c r="EC89" s="174"/>
      <c r="ED89" s="174"/>
      <c r="EE89" s="174"/>
      <c r="EF89" s="174"/>
      <c r="EG89" s="174"/>
      <c r="EH89" s="174"/>
      <c r="EI89" s="174"/>
      <c r="EJ89" s="174"/>
      <c r="EK89" s="174"/>
      <c r="EL89" s="174"/>
      <c r="EM89" s="174"/>
      <c r="EN89" s="174"/>
      <c r="EO89" s="174"/>
      <c r="EP89" s="174"/>
      <c r="EQ89" s="174"/>
      <c r="ER89" s="174"/>
      <c r="ES89" s="174"/>
      <c r="ET89" s="174"/>
      <c r="EU89" s="174"/>
      <c r="EV89" s="174"/>
      <c r="EW89" s="174"/>
      <c r="EX89" s="174"/>
      <c r="EY89" s="174"/>
      <c r="EZ89" s="174"/>
      <c r="FA89" s="174"/>
      <c r="FB89" s="174"/>
      <c r="FC89" s="174"/>
      <c r="FD89" s="174"/>
      <c r="FE89" s="174"/>
      <c r="FF89" s="174"/>
      <c r="FG89" s="174"/>
      <c r="FH89" s="174"/>
      <c r="FI89" s="174"/>
      <c r="FJ89" s="174"/>
      <c r="FK89" s="174"/>
      <c r="FL89" s="174"/>
      <c r="FM89" s="174"/>
      <c r="FN89" s="174"/>
      <c r="FO89" s="174"/>
      <c r="FP89" s="174"/>
      <c r="FQ89" s="174"/>
      <c r="FR89" s="174"/>
      <c r="FS89" s="174"/>
      <c r="FT89" s="174"/>
      <c r="FU89" s="174"/>
      <c r="FV89" s="174"/>
      <c r="FW89" s="174"/>
      <c r="FX89" s="174"/>
      <c r="FY89" s="174"/>
      <c r="FZ89" s="174"/>
      <c r="GA89" s="174"/>
      <c r="GB89" s="174"/>
      <c r="GC89" s="174"/>
      <c r="GD89" s="174"/>
      <c r="GE89" s="174"/>
      <c r="GF89" s="174"/>
      <c r="GG89" s="174"/>
      <c r="GH89" s="174"/>
      <c r="GI89" s="174"/>
      <c r="GJ89" s="174"/>
      <c r="GK89" s="174"/>
      <c r="GL89" s="174"/>
      <c r="GM89" s="174"/>
      <c r="GN89" s="174"/>
      <c r="GO89" s="174"/>
      <c r="GP89" s="174"/>
      <c r="GQ89" s="174"/>
      <c r="GR89" s="174"/>
      <c r="GS89" s="174"/>
      <c r="GT89" s="174"/>
      <c r="GU89" s="174"/>
      <c r="GV89" s="174"/>
      <c r="GW89" s="174"/>
      <c r="GX89" s="174"/>
      <c r="GY89" s="174"/>
      <c r="GZ89" s="174"/>
      <c r="HA89" s="174"/>
      <c r="HB89" s="174"/>
      <c r="HC89" s="174"/>
      <c r="HD89" s="174"/>
      <c r="HE89" s="174"/>
      <c r="HF89" s="174"/>
      <c r="HG89" s="174"/>
      <c r="HH89" s="174"/>
      <c r="HI89" s="174"/>
      <c r="HJ89" s="174"/>
      <c r="HK89" s="174"/>
      <c r="HL89" s="174"/>
      <c r="HM89" s="174"/>
      <c r="HN89" s="174"/>
      <c r="HO89" s="174"/>
      <c r="HP89" s="174"/>
      <c r="HQ89" s="174"/>
      <c r="HR89" s="174"/>
      <c r="HS89" s="174"/>
      <c r="HT89" s="174"/>
      <c r="HU89" s="174"/>
      <c r="HV89" s="174"/>
      <c r="HW89" s="174"/>
      <c r="HX89" s="174"/>
      <c r="HY89" s="174"/>
      <c r="HZ89" s="174"/>
      <c r="IA89" s="174"/>
      <c r="IB89" s="174"/>
      <c r="IC89" s="174"/>
      <c r="ID89" s="174"/>
      <c r="IE89" s="174"/>
      <c r="IF89" s="174"/>
      <c r="IG89" s="174"/>
      <c r="IH89" s="174"/>
      <c r="II89" s="174"/>
      <c r="IJ89" s="174"/>
      <c r="IK89" s="174"/>
      <c r="IL89" s="174"/>
      <c r="IM89" s="174"/>
      <c r="IN89" s="174"/>
      <c r="IO89" s="174"/>
      <c r="IP89" s="174"/>
      <c r="IQ89" s="174"/>
      <c r="IR89" s="174"/>
      <c r="IS89" s="174"/>
      <c r="IT89" s="174"/>
      <c r="IU89" s="174"/>
      <c r="IV89" s="174"/>
      <c r="IW89" s="237"/>
    </row>
    <row r="90" ht="13.65" customHeight="1">
      <c r="A90" s="281"/>
      <c r="B90" s="330">
        <v>4213</v>
      </c>
      <c r="C90" t="s" s="332">
        <v>2087</v>
      </c>
      <c r="D90" s="333"/>
      <c r="E90" s="333"/>
      <c r="F90" s="333"/>
      <c r="G90" s="333"/>
      <c r="H90" s="334"/>
      <c r="I90" s="184">
        <v>71</v>
      </c>
      <c r="J90" s="305">
        <v>0</v>
      </c>
      <c r="K90" s="305">
        <v>0</v>
      </c>
      <c r="L90" t="s" s="304">
        <f>IF(J90&gt;0,IF(K90/J90&gt;=100,"&gt;&gt;100",K90/J90*100),"-")</f>
        <v>2015</v>
      </c>
      <c r="M90" s="286"/>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4"/>
      <c r="EE90" s="174"/>
      <c r="EF90" s="174"/>
      <c r="EG90" s="174"/>
      <c r="EH90" s="174"/>
      <c r="EI90" s="174"/>
      <c r="EJ90" s="174"/>
      <c r="EK90" s="174"/>
      <c r="EL90" s="174"/>
      <c r="EM90" s="174"/>
      <c r="EN90" s="174"/>
      <c r="EO90" s="174"/>
      <c r="EP90" s="174"/>
      <c r="EQ90" s="174"/>
      <c r="ER90" s="174"/>
      <c r="ES90" s="174"/>
      <c r="ET90" s="174"/>
      <c r="EU90" s="174"/>
      <c r="EV90" s="174"/>
      <c r="EW90" s="174"/>
      <c r="EX90" s="174"/>
      <c r="EY90" s="174"/>
      <c r="EZ90" s="174"/>
      <c r="FA90" s="174"/>
      <c r="FB90" s="174"/>
      <c r="FC90" s="174"/>
      <c r="FD90" s="174"/>
      <c r="FE90" s="174"/>
      <c r="FF90" s="174"/>
      <c r="FG90" s="174"/>
      <c r="FH90" s="174"/>
      <c r="FI90" s="174"/>
      <c r="FJ90" s="174"/>
      <c r="FK90" s="174"/>
      <c r="FL90" s="174"/>
      <c r="FM90" s="174"/>
      <c r="FN90" s="174"/>
      <c r="FO90" s="174"/>
      <c r="FP90" s="174"/>
      <c r="FQ90" s="174"/>
      <c r="FR90" s="174"/>
      <c r="FS90" s="174"/>
      <c r="FT90" s="174"/>
      <c r="FU90" s="174"/>
      <c r="FV90" s="174"/>
      <c r="FW90" s="174"/>
      <c r="FX90" s="174"/>
      <c r="FY90" s="174"/>
      <c r="FZ90" s="174"/>
      <c r="GA90" s="174"/>
      <c r="GB90" s="174"/>
      <c r="GC90" s="174"/>
      <c r="GD90" s="174"/>
      <c r="GE90" s="174"/>
      <c r="GF90" s="174"/>
      <c r="GG90" s="174"/>
      <c r="GH90" s="174"/>
      <c r="GI90" s="174"/>
      <c r="GJ90" s="174"/>
      <c r="GK90" s="174"/>
      <c r="GL90" s="174"/>
      <c r="GM90" s="174"/>
      <c r="GN90" s="174"/>
      <c r="GO90" s="174"/>
      <c r="GP90" s="174"/>
      <c r="GQ90" s="174"/>
      <c r="GR90" s="174"/>
      <c r="GS90" s="174"/>
      <c r="GT90" s="174"/>
      <c r="GU90" s="174"/>
      <c r="GV90" s="174"/>
      <c r="GW90" s="174"/>
      <c r="GX90" s="174"/>
      <c r="GY90" s="174"/>
      <c r="GZ90" s="174"/>
      <c r="HA90" s="174"/>
      <c r="HB90" s="174"/>
      <c r="HC90" s="174"/>
      <c r="HD90" s="174"/>
      <c r="HE90" s="174"/>
      <c r="HF90" s="174"/>
      <c r="HG90" s="174"/>
      <c r="HH90" s="174"/>
      <c r="HI90" s="174"/>
      <c r="HJ90" s="174"/>
      <c r="HK90" s="174"/>
      <c r="HL90" s="174"/>
      <c r="HM90" s="174"/>
      <c r="HN90" s="174"/>
      <c r="HO90" s="174"/>
      <c r="HP90" s="174"/>
      <c r="HQ90" s="174"/>
      <c r="HR90" s="174"/>
      <c r="HS90" s="174"/>
      <c r="HT90" s="174"/>
      <c r="HU90" s="174"/>
      <c r="HV90" s="174"/>
      <c r="HW90" s="174"/>
      <c r="HX90" s="174"/>
      <c r="HY90" s="174"/>
      <c r="HZ90" s="174"/>
      <c r="IA90" s="174"/>
      <c r="IB90" s="174"/>
      <c r="IC90" s="174"/>
      <c r="ID90" s="174"/>
      <c r="IE90" s="174"/>
      <c r="IF90" s="174"/>
      <c r="IG90" s="174"/>
      <c r="IH90" s="174"/>
      <c r="II90" s="174"/>
      <c r="IJ90" s="174"/>
      <c r="IK90" s="174"/>
      <c r="IL90" s="174"/>
      <c r="IM90" s="174"/>
      <c r="IN90" s="174"/>
      <c r="IO90" s="174"/>
      <c r="IP90" s="174"/>
      <c r="IQ90" s="174"/>
      <c r="IR90" s="174"/>
      <c r="IS90" s="174"/>
      <c r="IT90" s="174"/>
      <c r="IU90" s="174"/>
      <c r="IV90" s="174"/>
      <c r="IW90" s="237"/>
    </row>
    <row r="91" ht="13.65" customHeight="1">
      <c r="A91" s="281"/>
      <c r="B91" s="330">
        <v>422</v>
      </c>
      <c r="C91" t="s" s="338">
        <v>2088</v>
      </c>
      <c r="D91" s="339"/>
      <c r="E91" s="339"/>
      <c r="F91" s="339"/>
      <c r="G91" s="339"/>
      <c r="H91" s="340"/>
      <c r="I91" s="184">
        <v>72</v>
      </c>
      <c r="J91" s="303">
        <f>SUM(J92:J95)</f>
        <v>0</v>
      </c>
      <c r="K91" s="303">
        <f>SUM(K92:K95)</f>
        <v>0</v>
      </c>
      <c r="L91" t="s" s="304">
        <f>IF(J91&gt;0,IF(K91/J91&gt;=100,"&gt;&gt;100",K91/J91*100),"-")</f>
        <v>2015</v>
      </c>
      <c r="M91" s="286"/>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c r="DB91" s="174"/>
      <c r="DC91" s="174"/>
      <c r="DD91" s="174"/>
      <c r="DE91" s="174"/>
      <c r="DF91" s="174"/>
      <c r="DG91" s="174"/>
      <c r="DH91" s="174"/>
      <c r="DI91" s="174"/>
      <c r="DJ91" s="174"/>
      <c r="DK91" s="174"/>
      <c r="DL91" s="174"/>
      <c r="DM91" s="174"/>
      <c r="DN91" s="174"/>
      <c r="DO91" s="174"/>
      <c r="DP91" s="174"/>
      <c r="DQ91" s="174"/>
      <c r="DR91" s="174"/>
      <c r="DS91" s="174"/>
      <c r="DT91" s="174"/>
      <c r="DU91" s="174"/>
      <c r="DV91" s="174"/>
      <c r="DW91" s="174"/>
      <c r="DX91" s="174"/>
      <c r="DY91" s="174"/>
      <c r="DZ91" s="174"/>
      <c r="EA91" s="174"/>
      <c r="EB91" s="174"/>
      <c r="EC91" s="174"/>
      <c r="ED91" s="174"/>
      <c r="EE91" s="174"/>
      <c r="EF91" s="174"/>
      <c r="EG91" s="174"/>
      <c r="EH91" s="174"/>
      <c r="EI91" s="174"/>
      <c r="EJ91" s="174"/>
      <c r="EK91" s="174"/>
      <c r="EL91" s="174"/>
      <c r="EM91" s="174"/>
      <c r="EN91" s="174"/>
      <c r="EO91" s="174"/>
      <c r="EP91" s="174"/>
      <c r="EQ91" s="174"/>
      <c r="ER91" s="174"/>
      <c r="ES91" s="174"/>
      <c r="ET91" s="174"/>
      <c r="EU91" s="174"/>
      <c r="EV91" s="174"/>
      <c r="EW91" s="174"/>
      <c r="EX91" s="174"/>
      <c r="EY91" s="174"/>
      <c r="EZ91" s="174"/>
      <c r="FA91" s="174"/>
      <c r="FB91" s="174"/>
      <c r="FC91" s="174"/>
      <c r="FD91" s="174"/>
      <c r="FE91" s="174"/>
      <c r="FF91" s="174"/>
      <c r="FG91" s="174"/>
      <c r="FH91" s="174"/>
      <c r="FI91" s="174"/>
      <c r="FJ91" s="174"/>
      <c r="FK91" s="174"/>
      <c r="FL91" s="174"/>
      <c r="FM91" s="174"/>
      <c r="FN91" s="174"/>
      <c r="FO91" s="174"/>
      <c r="FP91" s="174"/>
      <c r="FQ91" s="174"/>
      <c r="FR91" s="174"/>
      <c r="FS91" s="174"/>
      <c r="FT91" s="174"/>
      <c r="FU91" s="174"/>
      <c r="FV91" s="174"/>
      <c r="FW91" s="174"/>
      <c r="FX91" s="174"/>
      <c r="FY91" s="174"/>
      <c r="FZ91" s="174"/>
      <c r="GA91" s="174"/>
      <c r="GB91" s="174"/>
      <c r="GC91" s="174"/>
      <c r="GD91" s="174"/>
      <c r="GE91" s="174"/>
      <c r="GF91" s="174"/>
      <c r="GG91" s="174"/>
      <c r="GH91" s="174"/>
      <c r="GI91" s="174"/>
      <c r="GJ91" s="174"/>
      <c r="GK91" s="174"/>
      <c r="GL91" s="174"/>
      <c r="GM91" s="174"/>
      <c r="GN91" s="174"/>
      <c r="GO91" s="174"/>
      <c r="GP91" s="174"/>
      <c r="GQ91" s="174"/>
      <c r="GR91" s="174"/>
      <c r="GS91" s="174"/>
      <c r="GT91" s="174"/>
      <c r="GU91" s="174"/>
      <c r="GV91" s="174"/>
      <c r="GW91" s="174"/>
      <c r="GX91" s="174"/>
      <c r="GY91" s="174"/>
      <c r="GZ91" s="174"/>
      <c r="HA91" s="174"/>
      <c r="HB91" s="174"/>
      <c r="HC91" s="174"/>
      <c r="HD91" s="174"/>
      <c r="HE91" s="174"/>
      <c r="HF91" s="174"/>
      <c r="HG91" s="174"/>
      <c r="HH91" s="174"/>
      <c r="HI91" s="174"/>
      <c r="HJ91" s="174"/>
      <c r="HK91" s="174"/>
      <c r="HL91" s="174"/>
      <c r="HM91" s="174"/>
      <c r="HN91" s="174"/>
      <c r="HO91" s="174"/>
      <c r="HP91" s="174"/>
      <c r="HQ91" s="174"/>
      <c r="HR91" s="174"/>
      <c r="HS91" s="174"/>
      <c r="HT91" s="174"/>
      <c r="HU91" s="174"/>
      <c r="HV91" s="174"/>
      <c r="HW91" s="174"/>
      <c r="HX91" s="174"/>
      <c r="HY91" s="174"/>
      <c r="HZ91" s="174"/>
      <c r="IA91" s="174"/>
      <c r="IB91" s="174"/>
      <c r="IC91" s="174"/>
      <c r="ID91" s="174"/>
      <c r="IE91" s="174"/>
      <c r="IF91" s="174"/>
      <c r="IG91" s="174"/>
      <c r="IH91" s="174"/>
      <c r="II91" s="174"/>
      <c r="IJ91" s="174"/>
      <c r="IK91" s="174"/>
      <c r="IL91" s="174"/>
      <c r="IM91" s="174"/>
      <c r="IN91" s="174"/>
      <c r="IO91" s="174"/>
      <c r="IP91" s="174"/>
      <c r="IQ91" s="174"/>
      <c r="IR91" s="174"/>
      <c r="IS91" s="174"/>
      <c r="IT91" s="174"/>
      <c r="IU91" s="174"/>
      <c r="IV91" s="174"/>
      <c r="IW91" s="237"/>
    </row>
    <row r="92" ht="13.65" customHeight="1">
      <c r="A92" s="281"/>
      <c r="B92" s="330">
        <v>4221</v>
      </c>
      <c r="C92" t="s" s="332">
        <v>2089</v>
      </c>
      <c r="D92" s="333"/>
      <c r="E92" s="333"/>
      <c r="F92" s="333"/>
      <c r="G92" s="333"/>
      <c r="H92" s="334"/>
      <c r="I92" s="184">
        <v>73</v>
      </c>
      <c r="J92" s="305">
        <v>0</v>
      </c>
      <c r="K92" s="305">
        <v>0</v>
      </c>
      <c r="L92" t="s" s="304">
        <f>IF(J92&gt;0,IF(K92/J92&gt;=100,"&gt;&gt;100",K92/J92*100),"-")</f>
        <v>2015</v>
      </c>
      <c r="M92" s="286"/>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4"/>
      <c r="DA92" s="174"/>
      <c r="DB92" s="174"/>
      <c r="DC92" s="174"/>
      <c r="DD92" s="174"/>
      <c r="DE92" s="174"/>
      <c r="DF92" s="174"/>
      <c r="DG92" s="174"/>
      <c r="DH92" s="174"/>
      <c r="DI92" s="174"/>
      <c r="DJ92" s="174"/>
      <c r="DK92" s="174"/>
      <c r="DL92" s="174"/>
      <c r="DM92" s="174"/>
      <c r="DN92" s="174"/>
      <c r="DO92" s="174"/>
      <c r="DP92" s="174"/>
      <c r="DQ92" s="174"/>
      <c r="DR92" s="174"/>
      <c r="DS92" s="174"/>
      <c r="DT92" s="174"/>
      <c r="DU92" s="174"/>
      <c r="DV92" s="174"/>
      <c r="DW92" s="174"/>
      <c r="DX92" s="174"/>
      <c r="DY92" s="174"/>
      <c r="DZ92" s="174"/>
      <c r="EA92" s="174"/>
      <c r="EB92" s="174"/>
      <c r="EC92" s="174"/>
      <c r="ED92" s="174"/>
      <c r="EE92" s="174"/>
      <c r="EF92" s="174"/>
      <c r="EG92" s="174"/>
      <c r="EH92" s="174"/>
      <c r="EI92" s="174"/>
      <c r="EJ92" s="174"/>
      <c r="EK92" s="174"/>
      <c r="EL92" s="174"/>
      <c r="EM92" s="174"/>
      <c r="EN92" s="174"/>
      <c r="EO92" s="174"/>
      <c r="EP92" s="174"/>
      <c r="EQ92" s="174"/>
      <c r="ER92" s="174"/>
      <c r="ES92" s="174"/>
      <c r="ET92" s="174"/>
      <c r="EU92" s="174"/>
      <c r="EV92" s="174"/>
      <c r="EW92" s="174"/>
      <c r="EX92" s="174"/>
      <c r="EY92" s="174"/>
      <c r="EZ92" s="174"/>
      <c r="FA92" s="174"/>
      <c r="FB92" s="174"/>
      <c r="FC92" s="174"/>
      <c r="FD92" s="174"/>
      <c r="FE92" s="174"/>
      <c r="FF92" s="174"/>
      <c r="FG92" s="174"/>
      <c r="FH92" s="174"/>
      <c r="FI92" s="174"/>
      <c r="FJ92" s="174"/>
      <c r="FK92" s="174"/>
      <c r="FL92" s="174"/>
      <c r="FM92" s="174"/>
      <c r="FN92" s="174"/>
      <c r="FO92" s="174"/>
      <c r="FP92" s="174"/>
      <c r="FQ92" s="174"/>
      <c r="FR92" s="174"/>
      <c r="FS92" s="174"/>
      <c r="FT92" s="174"/>
      <c r="FU92" s="174"/>
      <c r="FV92" s="174"/>
      <c r="FW92" s="174"/>
      <c r="FX92" s="174"/>
      <c r="FY92" s="174"/>
      <c r="FZ92" s="174"/>
      <c r="GA92" s="174"/>
      <c r="GB92" s="174"/>
      <c r="GC92" s="174"/>
      <c r="GD92" s="174"/>
      <c r="GE92" s="174"/>
      <c r="GF92" s="174"/>
      <c r="GG92" s="174"/>
      <c r="GH92" s="174"/>
      <c r="GI92" s="174"/>
      <c r="GJ92" s="174"/>
      <c r="GK92" s="174"/>
      <c r="GL92" s="174"/>
      <c r="GM92" s="174"/>
      <c r="GN92" s="174"/>
      <c r="GO92" s="174"/>
      <c r="GP92" s="174"/>
      <c r="GQ92" s="174"/>
      <c r="GR92" s="174"/>
      <c r="GS92" s="174"/>
      <c r="GT92" s="174"/>
      <c r="GU92" s="174"/>
      <c r="GV92" s="174"/>
      <c r="GW92" s="174"/>
      <c r="GX92" s="174"/>
      <c r="GY92" s="174"/>
      <c r="GZ92" s="174"/>
      <c r="HA92" s="174"/>
      <c r="HB92" s="174"/>
      <c r="HC92" s="174"/>
      <c r="HD92" s="174"/>
      <c r="HE92" s="174"/>
      <c r="HF92" s="174"/>
      <c r="HG92" s="174"/>
      <c r="HH92" s="174"/>
      <c r="HI92" s="174"/>
      <c r="HJ92" s="174"/>
      <c r="HK92" s="174"/>
      <c r="HL92" s="174"/>
      <c r="HM92" s="174"/>
      <c r="HN92" s="174"/>
      <c r="HO92" s="174"/>
      <c r="HP92" s="174"/>
      <c r="HQ92" s="174"/>
      <c r="HR92" s="174"/>
      <c r="HS92" s="174"/>
      <c r="HT92" s="174"/>
      <c r="HU92" s="174"/>
      <c r="HV92" s="174"/>
      <c r="HW92" s="174"/>
      <c r="HX92" s="174"/>
      <c r="HY92" s="174"/>
      <c r="HZ92" s="174"/>
      <c r="IA92" s="174"/>
      <c r="IB92" s="174"/>
      <c r="IC92" s="174"/>
      <c r="ID92" s="174"/>
      <c r="IE92" s="174"/>
      <c r="IF92" s="174"/>
      <c r="IG92" s="174"/>
      <c r="IH92" s="174"/>
      <c r="II92" s="174"/>
      <c r="IJ92" s="174"/>
      <c r="IK92" s="174"/>
      <c r="IL92" s="174"/>
      <c r="IM92" s="174"/>
      <c r="IN92" s="174"/>
      <c r="IO92" s="174"/>
      <c r="IP92" s="174"/>
      <c r="IQ92" s="174"/>
      <c r="IR92" s="174"/>
      <c r="IS92" s="174"/>
      <c r="IT92" s="174"/>
      <c r="IU92" s="174"/>
      <c r="IV92" s="174"/>
      <c r="IW92" s="237"/>
    </row>
    <row r="93" ht="13.65" customHeight="1">
      <c r="A93" s="281"/>
      <c r="B93" s="330">
        <v>4222</v>
      </c>
      <c r="C93" t="s" s="332">
        <v>2090</v>
      </c>
      <c r="D93" s="333"/>
      <c r="E93" s="333"/>
      <c r="F93" s="333"/>
      <c r="G93" s="333"/>
      <c r="H93" s="334"/>
      <c r="I93" s="184">
        <v>74</v>
      </c>
      <c r="J93" s="305">
        <v>0</v>
      </c>
      <c r="K93" s="305">
        <v>0</v>
      </c>
      <c r="L93" t="s" s="304">
        <f>IF(J93&gt;0,IF(K93/J93&gt;=100,"&gt;&gt;100",K93/J93*100),"-")</f>
        <v>2015</v>
      </c>
      <c r="M93" s="286"/>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4"/>
      <c r="DA93" s="174"/>
      <c r="DB93" s="174"/>
      <c r="DC93" s="174"/>
      <c r="DD93" s="174"/>
      <c r="DE93" s="174"/>
      <c r="DF93" s="174"/>
      <c r="DG93" s="174"/>
      <c r="DH93" s="174"/>
      <c r="DI93" s="174"/>
      <c r="DJ93" s="174"/>
      <c r="DK93" s="174"/>
      <c r="DL93" s="174"/>
      <c r="DM93" s="174"/>
      <c r="DN93" s="174"/>
      <c r="DO93" s="174"/>
      <c r="DP93" s="174"/>
      <c r="DQ93" s="174"/>
      <c r="DR93" s="174"/>
      <c r="DS93" s="174"/>
      <c r="DT93" s="174"/>
      <c r="DU93" s="174"/>
      <c r="DV93" s="174"/>
      <c r="DW93" s="174"/>
      <c r="DX93" s="174"/>
      <c r="DY93" s="174"/>
      <c r="DZ93" s="174"/>
      <c r="EA93" s="174"/>
      <c r="EB93" s="174"/>
      <c r="EC93" s="174"/>
      <c r="ED93" s="174"/>
      <c r="EE93" s="174"/>
      <c r="EF93" s="174"/>
      <c r="EG93" s="174"/>
      <c r="EH93" s="174"/>
      <c r="EI93" s="174"/>
      <c r="EJ93" s="174"/>
      <c r="EK93" s="174"/>
      <c r="EL93" s="174"/>
      <c r="EM93" s="174"/>
      <c r="EN93" s="174"/>
      <c r="EO93" s="174"/>
      <c r="EP93" s="174"/>
      <c r="EQ93" s="174"/>
      <c r="ER93" s="174"/>
      <c r="ES93" s="174"/>
      <c r="ET93" s="174"/>
      <c r="EU93" s="174"/>
      <c r="EV93" s="174"/>
      <c r="EW93" s="174"/>
      <c r="EX93" s="174"/>
      <c r="EY93" s="174"/>
      <c r="EZ93" s="174"/>
      <c r="FA93" s="174"/>
      <c r="FB93" s="174"/>
      <c r="FC93" s="174"/>
      <c r="FD93" s="174"/>
      <c r="FE93" s="174"/>
      <c r="FF93" s="174"/>
      <c r="FG93" s="174"/>
      <c r="FH93" s="174"/>
      <c r="FI93" s="174"/>
      <c r="FJ93" s="174"/>
      <c r="FK93" s="174"/>
      <c r="FL93" s="174"/>
      <c r="FM93" s="174"/>
      <c r="FN93" s="174"/>
      <c r="FO93" s="174"/>
      <c r="FP93" s="174"/>
      <c r="FQ93" s="174"/>
      <c r="FR93" s="174"/>
      <c r="FS93" s="174"/>
      <c r="FT93" s="174"/>
      <c r="FU93" s="174"/>
      <c r="FV93" s="174"/>
      <c r="FW93" s="174"/>
      <c r="FX93" s="174"/>
      <c r="FY93" s="174"/>
      <c r="FZ93" s="174"/>
      <c r="GA93" s="174"/>
      <c r="GB93" s="174"/>
      <c r="GC93" s="174"/>
      <c r="GD93" s="174"/>
      <c r="GE93" s="174"/>
      <c r="GF93" s="174"/>
      <c r="GG93" s="174"/>
      <c r="GH93" s="174"/>
      <c r="GI93" s="174"/>
      <c r="GJ93" s="174"/>
      <c r="GK93" s="174"/>
      <c r="GL93" s="174"/>
      <c r="GM93" s="174"/>
      <c r="GN93" s="174"/>
      <c r="GO93" s="174"/>
      <c r="GP93" s="174"/>
      <c r="GQ93" s="174"/>
      <c r="GR93" s="174"/>
      <c r="GS93" s="174"/>
      <c r="GT93" s="174"/>
      <c r="GU93" s="174"/>
      <c r="GV93" s="174"/>
      <c r="GW93" s="174"/>
      <c r="GX93" s="174"/>
      <c r="GY93" s="174"/>
      <c r="GZ93" s="174"/>
      <c r="HA93" s="174"/>
      <c r="HB93" s="174"/>
      <c r="HC93" s="174"/>
      <c r="HD93" s="174"/>
      <c r="HE93" s="174"/>
      <c r="HF93" s="174"/>
      <c r="HG93" s="174"/>
      <c r="HH93" s="174"/>
      <c r="HI93" s="174"/>
      <c r="HJ93" s="174"/>
      <c r="HK93" s="174"/>
      <c r="HL93" s="174"/>
      <c r="HM93" s="174"/>
      <c r="HN93" s="174"/>
      <c r="HO93" s="174"/>
      <c r="HP93" s="174"/>
      <c r="HQ93" s="174"/>
      <c r="HR93" s="174"/>
      <c r="HS93" s="174"/>
      <c r="HT93" s="174"/>
      <c r="HU93" s="174"/>
      <c r="HV93" s="174"/>
      <c r="HW93" s="174"/>
      <c r="HX93" s="174"/>
      <c r="HY93" s="174"/>
      <c r="HZ93" s="174"/>
      <c r="IA93" s="174"/>
      <c r="IB93" s="174"/>
      <c r="IC93" s="174"/>
      <c r="ID93" s="174"/>
      <c r="IE93" s="174"/>
      <c r="IF93" s="174"/>
      <c r="IG93" s="174"/>
      <c r="IH93" s="174"/>
      <c r="II93" s="174"/>
      <c r="IJ93" s="174"/>
      <c r="IK93" s="174"/>
      <c r="IL93" s="174"/>
      <c r="IM93" s="174"/>
      <c r="IN93" s="174"/>
      <c r="IO93" s="174"/>
      <c r="IP93" s="174"/>
      <c r="IQ93" s="174"/>
      <c r="IR93" s="174"/>
      <c r="IS93" s="174"/>
      <c r="IT93" s="174"/>
      <c r="IU93" s="174"/>
      <c r="IV93" s="174"/>
      <c r="IW93" s="237"/>
    </row>
    <row r="94" ht="13.65" customHeight="1">
      <c r="A94" s="281"/>
      <c r="B94" s="330">
        <v>4223</v>
      </c>
      <c r="C94" t="s" s="332">
        <v>2091</v>
      </c>
      <c r="D94" s="333"/>
      <c r="E94" s="333"/>
      <c r="F94" s="333"/>
      <c r="G94" s="333"/>
      <c r="H94" s="334"/>
      <c r="I94" s="184">
        <v>75</v>
      </c>
      <c r="J94" s="305">
        <v>0</v>
      </c>
      <c r="K94" s="305">
        <v>0</v>
      </c>
      <c r="L94" t="s" s="304">
        <f>IF(J94&gt;0,IF(K94/J94&gt;=100,"&gt;&gt;100",K94/J94*100),"-")</f>
        <v>2015</v>
      </c>
      <c r="M94" s="286"/>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c r="DB94" s="174"/>
      <c r="DC94" s="174"/>
      <c r="DD94" s="174"/>
      <c r="DE94" s="174"/>
      <c r="DF94" s="174"/>
      <c r="DG94" s="174"/>
      <c r="DH94" s="174"/>
      <c r="DI94" s="174"/>
      <c r="DJ94" s="174"/>
      <c r="DK94" s="174"/>
      <c r="DL94" s="174"/>
      <c r="DM94" s="174"/>
      <c r="DN94" s="174"/>
      <c r="DO94" s="174"/>
      <c r="DP94" s="174"/>
      <c r="DQ94" s="174"/>
      <c r="DR94" s="174"/>
      <c r="DS94" s="174"/>
      <c r="DT94" s="174"/>
      <c r="DU94" s="174"/>
      <c r="DV94" s="174"/>
      <c r="DW94" s="174"/>
      <c r="DX94" s="174"/>
      <c r="DY94" s="174"/>
      <c r="DZ94" s="174"/>
      <c r="EA94" s="174"/>
      <c r="EB94" s="174"/>
      <c r="EC94" s="174"/>
      <c r="ED94" s="174"/>
      <c r="EE94" s="174"/>
      <c r="EF94" s="174"/>
      <c r="EG94" s="174"/>
      <c r="EH94" s="174"/>
      <c r="EI94" s="174"/>
      <c r="EJ94" s="174"/>
      <c r="EK94" s="174"/>
      <c r="EL94" s="174"/>
      <c r="EM94" s="174"/>
      <c r="EN94" s="174"/>
      <c r="EO94" s="174"/>
      <c r="EP94" s="174"/>
      <c r="EQ94" s="174"/>
      <c r="ER94" s="174"/>
      <c r="ES94" s="174"/>
      <c r="ET94" s="174"/>
      <c r="EU94" s="174"/>
      <c r="EV94" s="174"/>
      <c r="EW94" s="174"/>
      <c r="EX94" s="174"/>
      <c r="EY94" s="174"/>
      <c r="EZ94" s="174"/>
      <c r="FA94" s="174"/>
      <c r="FB94" s="174"/>
      <c r="FC94" s="174"/>
      <c r="FD94" s="174"/>
      <c r="FE94" s="174"/>
      <c r="FF94" s="174"/>
      <c r="FG94" s="174"/>
      <c r="FH94" s="174"/>
      <c r="FI94" s="174"/>
      <c r="FJ94" s="174"/>
      <c r="FK94" s="174"/>
      <c r="FL94" s="174"/>
      <c r="FM94" s="174"/>
      <c r="FN94" s="174"/>
      <c r="FO94" s="174"/>
      <c r="FP94" s="174"/>
      <c r="FQ94" s="174"/>
      <c r="FR94" s="174"/>
      <c r="FS94" s="174"/>
      <c r="FT94" s="174"/>
      <c r="FU94" s="174"/>
      <c r="FV94" s="174"/>
      <c r="FW94" s="174"/>
      <c r="FX94" s="174"/>
      <c r="FY94" s="174"/>
      <c r="FZ94" s="174"/>
      <c r="GA94" s="174"/>
      <c r="GB94" s="174"/>
      <c r="GC94" s="174"/>
      <c r="GD94" s="174"/>
      <c r="GE94" s="174"/>
      <c r="GF94" s="174"/>
      <c r="GG94" s="174"/>
      <c r="GH94" s="174"/>
      <c r="GI94" s="174"/>
      <c r="GJ94" s="174"/>
      <c r="GK94" s="174"/>
      <c r="GL94" s="174"/>
      <c r="GM94" s="174"/>
      <c r="GN94" s="174"/>
      <c r="GO94" s="174"/>
      <c r="GP94" s="174"/>
      <c r="GQ94" s="174"/>
      <c r="GR94" s="174"/>
      <c r="GS94" s="174"/>
      <c r="GT94" s="174"/>
      <c r="GU94" s="174"/>
      <c r="GV94" s="174"/>
      <c r="GW94" s="174"/>
      <c r="GX94" s="174"/>
      <c r="GY94" s="174"/>
      <c r="GZ94" s="174"/>
      <c r="HA94" s="174"/>
      <c r="HB94" s="174"/>
      <c r="HC94" s="174"/>
      <c r="HD94" s="174"/>
      <c r="HE94" s="174"/>
      <c r="HF94" s="174"/>
      <c r="HG94" s="174"/>
      <c r="HH94" s="174"/>
      <c r="HI94" s="174"/>
      <c r="HJ94" s="174"/>
      <c r="HK94" s="174"/>
      <c r="HL94" s="174"/>
      <c r="HM94" s="174"/>
      <c r="HN94" s="174"/>
      <c r="HO94" s="174"/>
      <c r="HP94" s="174"/>
      <c r="HQ94" s="174"/>
      <c r="HR94" s="174"/>
      <c r="HS94" s="174"/>
      <c r="HT94" s="174"/>
      <c r="HU94" s="174"/>
      <c r="HV94" s="174"/>
      <c r="HW94" s="174"/>
      <c r="HX94" s="174"/>
      <c r="HY94" s="174"/>
      <c r="HZ94" s="174"/>
      <c r="IA94" s="174"/>
      <c r="IB94" s="174"/>
      <c r="IC94" s="174"/>
      <c r="ID94" s="174"/>
      <c r="IE94" s="174"/>
      <c r="IF94" s="174"/>
      <c r="IG94" s="174"/>
      <c r="IH94" s="174"/>
      <c r="II94" s="174"/>
      <c r="IJ94" s="174"/>
      <c r="IK94" s="174"/>
      <c r="IL94" s="174"/>
      <c r="IM94" s="174"/>
      <c r="IN94" s="174"/>
      <c r="IO94" s="174"/>
      <c r="IP94" s="174"/>
      <c r="IQ94" s="174"/>
      <c r="IR94" s="174"/>
      <c r="IS94" s="174"/>
      <c r="IT94" s="174"/>
      <c r="IU94" s="174"/>
      <c r="IV94" s="174"/>
      <c r="IW94" s="237"/>
    </row>
    <row r="95" ht="13.65" customHeight="1">
      <c r="A95" s="281"/>
      <c r="B95" s="330">
        <v>4224</v>
      </c>
      <c r="C95" t="s" s="332">
        <v>2092</v>
      </c>
      <c r="D95" s="333"/>
      <c r="E95" s="333"/>
      <c r="F95" s="333"/>
      <c r="G95" s="333"/>
      <c r="H95" s="334"/>
      <c r="I95" s="184">
        <v>76</v>
      </c>
      <c r="J95" s="305">
        <v>0</v>
      </c>
      <c r="K95" s="305">
        <v>0</v>
      </c>
      <c r="L95" t="s" s="304">
        <f>IF(J95&gt;0,IF(K95/J95&gt;=100,"&gt;&gt;100",K95/J95*100),"-")</f>
        <v>2015</v>
      </c>
      <c r="M95" s="286"/>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4"/>
      <c r="CY95" s="174"/>
      <c r="CZ95" s="174"/>
      <c r="DA95" s="174"/>
      <c r="DB95" s="174"/>
      <c r="DC95" s="174"/>
      <c r="DD95" s="174"/>
      <c r="DE95" s="174"/>
      <c r="DF95" s="174"/>
      <c r="DG95" s="174"/>
      <c r="DH95" s="174"/>
      <c r="DI95" s="174"/>
      <c r="DJ95" s="174"/>
      <c r="DK95" s="174"/>
      <c r="DL95" s="174"/>
      <c r="DM95" s="174"/>
      <c r="DN95" s="174"/>
      <c r="DO95" s="174"/>
      <c r="DP95" s="174"/>
      <c r="DQ95" s="174"/>
      <c r="DR95" s="174"/>
      <c r="DS95" s="174"/>
      <c r="DT95" s="174"/>
      <c r="DU95" s="174"/>
      <c r="DV95" s="174"/>
      <c r="DW95" s="174"/>
      <c r="DX95" s="174"/>
      <c r="DY95" s="174"/>
      <c r="DZ95" s="174"/>
      <c r="EA95" s="174"/>
      <c r="EB95" s="174"/>
      <c r="EC95" s="174"/>
      <c r="ED95" s="174"/>
      <c r="EE95" s="174"/>
      <c r="EF95" s="174"/>
      <c r="EG95" s="174"/>
      <c r="EH95" s="174"/>
      <c r="EI95" s="174"/>
      <c r="EJ95" s="174"/>
      <c r="EK95" s="174"/>
      <c r="EL95" s="174"/>
      <c r="EM95" s="174"/>
      <c r="EN95" s="174"/>
      <c r="EO95" s="174"/>
      <c r="EP95" s="174"/>
      <c r="EQ95" s="174"/>
      <c r="ER95" s="174"/>
      <c r="ES95" s="174"/>
      <c r="ET95" s="174"/>
      <c r="EU95" s="174"/>
      <c r="EV95" s="174"/>
      <c r="EW95" s="174"/>
      <c r="EX95" s="174"/>
      <c r="EY95" s="174"/>
      <c r="EZ95" s="174"/>
      <c r="FA95" s="174"/>
      <c r="FB95" s="174"/>
      <c r="FC95" s="174"/>
      <c r="FD95" s="174"/>
      <c r="FE95" s="174"/>
      <c r="FF95" s="174"/>
      <c r="FG95" s="174"/>
      <c r="FH95" s="174"/>
      <c r="FI95" s="174"/>
      <c r="FJ95" s="174"/>
      <c r="FK95" s="174"/>
      <c r="FL95" s="174"/>
      <c r="FM95" s="174"/>
      <c r="FN95" s="174"/>
      <c r="FO95" s="174"/>
      <c r="FP95" s="174"/>
      <c r="FQ95" s="174"/>
      <c r="FR95" s="174"/>
      <c r="FS95" s="174"/>
      <c r="FT95" s="174"/>
      <c r="FU95" s="174"/>
      <c r="FV95" s="174"/>
      <c r="FW95" s="174"/>
      <c r="FX95" s="174"/>
      <c r="FY95" s="174"/>
      <c r="FZ95" s="174"/>
      <c r="GA95" s="174"/>
      <c r="GB95" s="174"/>
      <c r="GC95" s="174"/>
      <c r="GD95" s="174"/>
      <c r="GE95" s="174"/>
      <c r="GF95" s="174"/>
      <c r="GG95" s="174"/>
      <c r="GH95" s="174"/>
      <c r="GI95" s="174"/>
      <c r="GJ95" s="174"/>
      <c r="GK95" s="174"/>
      <c r="GL95" s="174"/>
      <c r="GM95" s="174"/>
      <c r="GN95" s="174"/>
      <c r="GO95" s="174"/>
      <c r="GP95" s="174"/>
      <c r="GQ95" s="174"/>
      <c r="GR95" s="174"/>
      <c r="GS95" s="174"/>
      <c r="GT95" s="174"/>
      <c r="GU95" s="174"/>
      <c r="GV95" s="174"/>
      <c r="GW95" s="174"/>
      <c r="GX95" s="174"/>
      <c r="GY95" s="174"/>
      <c r="GZ95" s="174"/>
      <c r="HA95" s="174"/>
      <c r="HB95" s="174"/>
      <c r="HC95" s="174"/>
      <c r="HD95" s="174"/>
      <c r="HE95" s="174"/>
      <c r="HF95" s="174"/>
      <c r="HG95" s="174"/>
      <c r="HH95" s="174"/>
      <c r="HI95" s="174"/>
      <c r="HJ95" s="174"/>
      <c r="HK95" s="174"/>
      <c r="HL95" s="174"/>
      <c r="HM95" s="174"/>
      <c r="HN95" s="174"/>
      <c r="HO95" s="174"/>
      <c r="HP95" s="174"/>
      <c r="HQ95" s="174"/>
      <c r="HR95" s="174"/>
      <c r="HS95" s="174"/>
      <c r="HT95" s="174"/>
      <c r="HU95" s="174"/>
      <c r="HV95" s="174"/>
      <c r="HW95" s="174"/>
      <c r="HX95" s="174"/>
      <c r="HY95" s="174"/>
      <c r="HZ95" s="174"/>
      <c r="IA95" s="174"/>
      <c r="IB95" s="174"/>
      <c r="IC95" s="174"/>
      <c r="ID95" s="174"/>
      <c r="IE95" s="174"/>
      <c r="IF95" s="174"/>
      <c r="IG95" s="174"/>
      <c r="IH95" s="174"/>
      <c r="II95" s="174"/>
      <c r="IJ95" s="174"/>
      <c r="IK95" s="174"/>
      <c r="IL95" s="174"/>
      <c r="IM95" s="174"/>
      <c r="IN95" s="174"/>
      <c r="IO95" s="174"/>
      <c r="IP95" s="174"/>
      <c r="IQ95" s="174"/>
      <c r="IR95" s="174"/>
      <c r="IS95" s="174"/>
      <c r="IT95" s="174"/>
      <c r="IU95" s="174"/>
      <c r="IV95" s="174"/>
      <c r="IW95" s="237"/>
    </row>
    <row r="96" ht="12.75" customHeight="1">
      <c r="A96" s="281"/>
      <c r="B96" s="330">
        <v>423</v>
      </c>
      <c r="C96" t="s" s="332">
        <v>2093</v>
      </c>
      <c r="D96" s="333"/>
      <c r="E96" s="333"/>
      <c r="F96" s="333"/>
      <c r="G96" s="333"/>
      <c r="H96" s="334"/>
      <c r="I96" s="184">
        <v>77</v>
      </c>
      <c r="J96" s="303">
        <f>SUM(J97:J100)</f>
        <v>0</v>
      </c>
      <c r="K96" s="303">
        <f>SUM(K97:K100)</f>
        <v>0</v>
      </c>
      <c r="L96" t="s" s="304">
        <f>IF(J96&gt;0,IF(K96/J96&gt;=100,"&gt;&gt;100",K96/J96*100),"-")</f>
        <v>2015</v>
      </c>
      <c r="M96" s="286"/>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c r="DB96" s="174"/>
      <c r="DC96" s="174"/>
      <c r="DD96" s="174"/>
      <c r="DE96" s="174"/>
      <c r="DF96" s="174"/>
      <c r="DG96" s="174"/>
      <c r="DH96" s="174"/>
      <c r="DI96" s="174"/>
      <c r="DJ96" s="174"/>
      <c r="DK96" s="174"/>
      <c r="DL96" s="174"/>
      <c r="DM96" s="174"/>
      <c r="DN96" s="174"/>
      <c r="DO96" s="174"/>
      <c r="DP96" s="174"/>
      <c r="DQ96" s="174"/>
      <c r="DR96" s="174"/>
      <c r="DS96" s="174"/>
      <c r="DT96" s="174"/>
      <c r="DU96" s="174"/>
      <c r="DV96" s="174"/>
      <c r="DW96" s="174"/>
      <c r="DX96" s="174"/>
      <c r="DY96" s="174"/>
      <c r="DZ96" s="174"/>
      <c r="EA96" s="174"/>
      <c r="EB96" s="174"/>
      <c r="EC96" s="174"/>
      <c r="ED96" s="174"/>
      <c r="EE96" s="174"/>
      <c r="EF96" s="174"/>
      <c r="EG96" s="174"/>
      <c r="EH96" s="174"/>
      <c r="EI96" s="174"/>
      <c r="EJ96" s="174"/>
      <c r="EK96" s="174"/>
      <c r="EL96" s="174"/>
      <c r="EM96" s="174"/>
      <c r="EN96" s="174"/>
      <c r="EO96" s="174"/>
      <c r="EP96" s="174"/>
      <c r="EQ96" s="174"/>
      <c r="ER96" s="174"/>
      <c r="ES96" s="174"/>
      <c r="ET96" s="174"/>
      <c r="EU96" s="174"/>
      <c r="EV96" s="174"/>
      <c r="EW96" s="174"/>
      <c r="EX96" s="174"/>
      <c r="EY96" s="174"/>
      <c r="EZ96" s="174"/>
      <c r="FA96" s="174"/>
      <c r="FB96" s="174"/>
      <c r="FC96" s="174"/>
      <c r="FD96" s="174"/>
      <c r="FE96" s="174"/>
      <c r="FF96" s="174"/>
      <c r="FG96" s="174"/>
      <c r="FH96" s="174"/>
      <c r="FI96" s="174"/>
      <c r="FJ96" s="174"/>
      <c r="FK96" s="174"/>
      <c r="FL96" s="174"/>
      <c r="FM96" s="174"/>
      <c r="FN96" s="174"/>
      <c r="FO96" s="174"/>
      <c r="FP96" s="174"/>
      <c r="FQ96" s="174"/>
      <c r="FR96" s="174"/>
      <c r="FS96" s="174"/>
      <c r="FT96" s="174"/>
      <c r="FU96" s="174"/>
      <c r="FV96" s="174"/>
      <c r="FW96" s="174"/>
      <c r="FX96" s="174"/>
      <c r="FY96" s="174"/>
      <c r="FZ96" s="174"/>
      <c r="GA96" s="174"/>
      <c r="GB96" s="174"/>
      <c r="GC96" s="174"/>
      <c r="GD96" s="174"/>
      <c r="GE96" s="174"/>
      <c r="GF96" s="174"/>
      <c r="GG96" s="174"/>
      <c r="GH96" s="174"/>
      <c r="GI96" s="174"/>
      <c r="GJ96" s="174"/>
      <c r="GK96" s="174"/>
      <c r="GL96" s="174"/>
      <c r="GM96" s="174"/>
      <c r="GN96" s="174"/>
      <c r="GO96" s="174"/>
      <c r="GP96" s="174"/>
      <c r="GQ96" s="174"/>
      <c r="GR96" s="174"/>
      <c r="GS96" s="174"/>
      <c r="GT96" s="174"/>
      <c r="GU96" s="174"/>
      <c r="GV96" s="174"/>
      <c r="GW96" s="174"/>
      <c r="GX96" s="174"/>
      <c r="GY96" s="174"/>
      <c r="GZ96" s="174"/>
      <c r="HA96" s="174"/>
      <c r="HB96" s="174"/>
      <c r="HC96" s="174"/>
      <c r="HD96" s="174"/>
      <c r="HE96" s="174"/>
      <c r="HF96" s="174"/>
      <c r="HG96" s="174"/>
      <c r="HH96" s="174"/>
      <c r="HI96" s="174"/>
      <c r="HJ96" s="174"/>
      <c r="HK96" s="174"/>
      <c r="HL96" s="174"/>
      <c r="HM96" s="174"/>
      <c r="HN96" s="174"/>
      <c r="HO96" s="174"/>
      <c r="HP96" s="174"/>
      <c r="HQ96" s="174"/>
      <c r="HR96" s="174"/>
      <c r="HS96" s="174"/>
      <c r="HT96" s="174"/>
      <c r="HU96" s="174"/>
      <c r="HV96" s="174"/>
      <c r="HW96" s="174"/>
      <c r="HX96" s="174"/>
      <c r="HY96" s="174"/>
      <c r="HZ96" s="174"/>
      <c r="IA96" s="174"/>
      <c r="IB96" s="174"/>
      <c r="IC96" s="174"/>
      <c r="ID96" s="174"/>
      <c r="IE96" s="174"/>
      <c r="IF96" s="174"/>
      <c r="IG96" s="174"/>
      <c r="IH96" s="174"/>
      <c r="II96" s="174"/>
      <c r="IJ96" s="174"/>
      <c r="IK96" s="174"/>
      <c r="IL96" s="174"/>
      <c r="IM96" s="174"/>
      <c r="IN96" s="174"/>
      <c r="IO96" s="174"/>
      <c r="IP96" s="174"/>
      <c r="IQ96" s="174"/>
      <c r="IR96" s="174"/>
      <c r="IS96" s="174"/>
      <c r="IT96" s="174"/>
      <c r="IU96" s="174"/>
      <c r="IV96" s="174"/>
      <c r="IW96" s="237"/>
    </row>
    <row r="97" ht="13.65" customHeight="1">
      <c r="A97" s="281"/>
      <c r="B97" s="330">
        <v>4231</v>
      </c>
      <c r="C97" t="s" s="332">
        <v>2094</v>
      </c>
      <c r="D97" s="333"/>
      <c r="E97" s="333"/>
      <c r="F97" s="333"/>
      <c r="G97" s="333"/>
      <c r="H97" s="334"/>
      <c r="I97" s="184">
        <v>78</v>
      </c>
      <c r="J97" s="305">
        <v>0</v>
      </c>
      <c r="K97" s="305">
        <v>0</v>
      </c>
      <c r="L97" t="s" s="304">
        <f>IF(J97&gt;0,IF(K97/J97&gt;=100,"&gt;&gt;100",K97/J97*100),"-")</f>
        <v>2015</v>
      </c>
      <c r="M97" s="286"/>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c r="DB97" s="174"/>
      <c r="DC97" s="174"/>
      <c r="DD97" s="174"/>
      <c r="DE97" s="174"/>
      <c r="DF97" s="174"/>
      <c r="DG97" s="174"/>
      <c r="DH97" s="174"/>
      <c r="DI97" s="174"/>
      <c r="DJ97" s="174"/>
      <c r="DK97" s="174"/>
      <c r="DL97" s="174"/>
      <c r="DM97" s="174"/>
      <c r="DN97" s="174"/>
      <c r="DO97" s="174"/>
      <c r="DP97" s="174"/>
      <c r="DQ97" s="174"/>
      <c r="DR97" s="174"/>
      <c r="DS97" s="174"/>
      <c r="DT97" s="174"/>
      <c r="DU97" s="174"/>
      <c r="DV97" s="174"/>
      <c r="DW97" s="174"/>
      <c r="DX97" s="174"/>
      <c r="DY97" s="174"/>
      <c r="DZ97" s="174"/>
      <c r="EA97" s="174"/>
      <c r="EB97" s="174"/>
      <c r="EC97" s="174"/>
      <c r="ED97" s="174"/>
      <c r="EE97" s="174"/>
      <c r="EF97" s="174"/>
      <c r="EG97" s="174"/>
      <c r="EH97" s="174"/>
      <c r="EI97" s="174"/>
      <c r="EJ97" s="174"/>
      <c r="EK97" s="174"/>
      <c r="EL97" s="174"/>
      <c r="EM97" s="174"/>
      <c r="EN97" s="174"/>
      <c r="EO97" s="174"/>
      <c r="EP97" s="174"/>
      <c r="EQ97" s="174"/>
      <c r="ER97" s="174"/>
      <c r="ES97" s="174"/>
      <c r="ET97" s="174"/>
      <c r="EU97" s="174"/>
      <c r="EV97" s="174"/>
      <c r="EW97" s="174"/>
      <c r="EX97" s="174"/>
      <c r="EY97" s="174"/>
      <c r="EZ97" s="174"/>
      <c r="FA97" s="174"/>
      <c r="FB97" s="174"/>
      <c r="FC97" s="174"/>
      <c r="FD97" s="174"/>
      <c r="FE97" s="174"/>
      <c r="FF97" s="174"/>
      <c r="FG97" s="174"/>
      <c r="FH97" s="174"/>
      <c r="FI97" s="174"/>
      <c r="FJ97" s="174"/>
      <c r="FK97" s="174"/>
      <c r="FL97" s="174"/>
      <c r="FM97" s="174"/>
      <c r="FN97" s="174"/>
      <c r="FO97" s="174"/>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c r="IW97" s="237"/>
    </row>
    <row r="98" ht="13.65" customHeight="1">
      <c r="A98" s="281"/>
      <c r="B98" s="330">
        <v>4232</v>
      </c>
      <c r="C98" t="s" s="332">
        <v>2090</v>
      </c>
      <c r="D98" s="333"/>
      <c r="E98" s="333"/>
      <c r="F98" s="333"/>
      <c r="G98" s="333"/>
      <c r="H98" s="334"/>
      <c r="I98" s="184">
        <v>79</v>
      </c>
      <c r="J98" s="305">
        <v>0</v>
      </c>
      <c r="K98" s="305">
        <v>0</v>
      </c>
      <c r="L98" t="s" s="304">
        <f>IF(J98&gt;0,IF(K98/J98&gt;=100,"&gt;&gt;100",K98/J98*100),"-")</f>
        <v>2015</v>
      </c>
      <c r="M98" s="286"/>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c r="DB98" s="174"/>
      <c r="DC98" s="174"/>
      <c r="DD98" s="174"/>
      <c r="DE98" s="174"/>
      <c r="DF98" s="174"/>
      <c r="DG98" s="174"/>
      <c r="DH98" s="174"/>
      <c r="DI98" s="174"/>
      <c r="DJ98" s="174"/>
      <c r="DK98" s="174"/>
      <c r="DL98" s="174"/>
      <c r="DM98" s="174"/>
      <c r="DN98" s="174"/>
      <c r="DO98" s="174"/>
      <c r="DP98" s="174"/>
      <c r="DQ98" s="174"/>
      <c r="DR98" s="174"/>
      <c r="DS98" s="174"/>
      <c r="DT98" s="174"/>
      <c r="DU98" s="174"/>
      <c r="DV98" s="174"/>
      <c r="DW98" s="174"/>
      <c r="DX98" s="174"/>
      <c r="DY98" s="174"/>
      <c r="DZ98" s="174"/>
      <c r="EA98" s="174"/>
      <c r="EB98" s="174"/>
      <c r="EC98" s="174"/>
      <c r="ED98" s="174"/>
      <c r="EE98" s="174"/>
      <c r="EF98" s="174"/>
      <c r="EG98" s="174"/>
      <c r="EH98" s="174"/>
      <c r="EI98" s="174"/>
      <c r="EJ98" s="174"/>
      <c r="EK98" s="174"/>
      <c r="EL98" s="174"/>
      <c r="EM98" s="174"/>
      <c r="EN98" s="174"/>
      <c r="EO98" s="174"/>
      <c r="EP98" s="174"/>
      <c r="EQ98" s="174"/>
      <c r="ER98" s="174"/>
      <c r="ES98" s="174"/>
      <c r="ET98" s="174"/>
      <c r="EU98" s="174"/>
      <c r="EV98" s="174"/>
      <c r="EW98" s="174"/>
      <c r="EX98" s="174"/>
      <c r="EY98" s="174"/>
      <c r="EZ98" s="174"/>
      <c r="FA98" s="174"/>
      <c r="FB98" s="174"/>
      <c r="FC98" s="174"/>
      <c r="FD98" s="174"/>
      <c r="FE98" s="174"/>
      <c r="FF98" s="174"/>
      <c r="FG98" s="174"/>
      <c r="FH98" s="174"/>
      <c r="FI98" s="174"/>
      <c r="FJ98" s="174"/>
      <c r="FK98" s="174"/>
      <c r="FL98" s="174"/>
      <c r="FM98" s="174"/>
      <c r="FN98" s="174"/>
      <c r="FO98" s="174"/>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c r="IW98" s="237"/>
    </row>
    <row r="99" ht="13.65" customHeight="1">
      <c r="A99" s="281"/>
      <c r="B99" s="330">
        <v>4233</v>
      </c>
      <c r="C99" t="s" s="332">
        <v>2091</v>
      </c>
      <c r="D99" s="333"/>
      <c r="E99" s="333"/>
      <c r="F99" s="333"/>
      <c r="G99" s="333"/>
      <c r="H99" s="334"/>
      <c r="I99" s="184">
        <v>80</v>
      </c>
      <c r="J99" s="305">
        <v>0</v>
      </c>
      <c r="K99" s="305">
        <v>0</v>
      </c>
      <c r="L99" t="s" s="304">
        <f>IF(J99&gt;0,IF(K99/J99&gt;=100,"&gt;&gt;100",K99/J99*100),"-")</f>
        <v>2015</v>
      </c>
      <c r="M99" s="286"/>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V99" s="174"/>
      <c r="DW99" s="174"/>
      <c r="DX99" s="174"/>
      <c r="DY99" s="174"/>
      <c r="DZ99" s="174"/>
      <c r="EA99" s="174"/>
      <c r="EB99" s="174"/>
      <c r="EC99" s="174"/>
      <c r="ED99" s="174"/>
      <c r="EE99" s="174"/>
      <c r="EF99" s="174"/>
      <c r="EG99" s="174"/>
      <c r="EH99" s="174"/>
      <c r="EI99" s="174"/>
      <c r="EJ99" s="174"/>
      <c r="EK99" s="174"/>
      <c r="EL99" s="174"/>
      <c r="EM99" s="174"/>
      <c r="EN99" s="174"/>
      <c r="EO99" s="174"/>
      <c r="EP99" s="174"/>
      <c r="EQ99" s="174"/>
      <c r="ER99" s="174"/>
      <c r="ES99" s="174"/>
      <c r="ET99" s="174"/>
      <c r="EU99" s="174"/>
      <c r="EV99" s="174"/>
      <c r="EW99" s="174"/>
      <c r="EX99" s="174"/>
      <c r="EY99" s="174"/>
      <c r="EZ99" s="174"/>
      <c r="FA99" s="174"/>
      <c r="FB99" s="174"/>
      <c r="FC99" s="174"/>
      <c r="FD99" s="174"/>
      <c r="FE99" s="174"/>
      <c r="FF99" s="174"/>
      <c r="FG99" s="174"/>
      <c r="FH99" s="174"/>
      <c r="FI99" s="174"/>
      <c r="FJ99" s="174"/>
      <c r="FK99" s="174"/>
      <c r="FL99" s="174"/>
      <c r="FM99" s="174"/>
      <c r="FN99" s="174"/>
      <c r="FO99" s="174"/>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c r="IW99" s="237"/>
    </row>
    <row r="100" ht="13.65" customHeight="1">
      <c r="A100" s="281"/>
      <c r="B100" s="330">
        <v>4234</v>
      </c>
      <c r="C100" t="s" s="332">
        <v>2092</v>
      </c>
      <c r="D100" s="333"/>
      <c r="E100" s="333"/>
      <c r="F100" s="333"/>
      <c r="G100" s="333"/>
      <c r="H100" s="334"/>
      <c r="I100" s="184">
        <v>81</v>
      </c>
      <c r="J100" s="305">
        <v>0</v>
      </c>
      <c r="K100" s="305">
        <v>0</v>
      </c>
      <c r="L100" t="s" s="304">
        <f>IF(J100&gt;0,IF(K100/J100&gt;=100,"&gt;&gt;100",K100/J100*100),"-")</f>
        <v>2015</v>
      </c>
      <c r="M100" s="286"/>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c r="DB100" s="174"/>
      <c r="DC100" s="174"/>
      <c r="DD100" s="174"/>
      <c r="DE100" s="174"/>
      <c r="DF100" s="174"/>
      <c r="DG100" s="174"/>
      <c r="DH100" s="174"/>
      <c r="DI100" s="174"/>
      <c r="DJ100" s="174"/>
      <c r="DK100" s="174"/>
      <c r="DL100" s="174"/>
      <c r="DM100" s="174"/>
      <c r="DN100" s="174"/>
      <c r="DO100" s="174"/>
      <c r="DP100" s="174"/>
      <c r="DQ100" s="174"/>
      <c r="DR100" s="174"/>
      <c r="DS100" s="174"/>
      <c r="DT100" s="174"/>
      <c r="DU100" s="174"/>
      <c r="DV100" s="174"/>
      <c r="DW100" s="174"/>
      <c r="DX100" s="174"/>
      <c r="DY100" s="174"/>
      <c r="DZ100" s="174"/>
      <c r="EA100" s="174"/>
      <c r="EB100" s="174"/>
      <c r="EC100" s="174"/>
      <c r="ED100" s="174"/>
      <c r="EE100" s="174"/>
      <c r="EF100" s="174"/>
      <c r="EG100" s="174"/>
      <c r="EH100" s="174"/>
      <c r="EI100" s="174"/>
      <c r="EJ100" s="174"/>
      <c r="EK100" s="174"/>
      <c r="EL100" s="174"/>
      <c r="EM100" s="174"/>
      <c r="EN100" s="174"/>
      <c r="EO100" s="174"/>
      <c r="EP100" s="174"/>
      <c r="EQ100" s="174"/>
      <c r="ER100" s="174"/>
      <c r="ES100" s="174"/>
      <c r="ET100" s="174"/>
      <c r="EU100" s="174"/>
      <c r="EV100" s="174"/>
      <c r="EW100" s="174"/>
      <c r="EX100" s="174"/>
      <c r="EY100" s="174"/>
      <c r="EZ100" s="174"/>
      <c r="FA100" s="174"/>
      <c r="FB100" s="174"/>
      <c r="FC100" s="174"/>
      <c r="FD100" s="174"/>
      <c r="FE100" s="174"/>
      <c r="FF100" s="174"/>
      <c r="FG100" s="174"/>
      <c r="FH100" s="174"/>
      <c r="FI100" s="174"/>
      <c r="FJ100" s="174"/>
      <c r="FK100" s="174"/>
      <c r="FL100" s="174"/>
      <c r="FM100" s="174"/>
      <c r="FN100" s="174"/>
      <c r="FO100" s="174"/>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c r="IW100" s="237"/>
    </row>
    <row r="101" ht="12.75" customHeight="1">
      <c r="A101" s="281"/>
      <c r="B101" s="330">
        <v>424</v>
      </c>
      <c r="C101" t="s" s="332">
        <v>2095</v>
      </c>
      <c r="D101" s="333"/>
      <c r="E101" s="333"/>
      <c r="F101" s="333"/>
      <c r="G101" s="333"/>
      <c r="H101" s="334"/>
      <c r="I101" s="184">
        <v>82</v>
      </c>
      <c r="J101" s="303">
        <f>SUM(J102:J105)</f>
        <v>0</v>
      </c>
      <c r="K101" s="303">
        <f>SUM(K102:K105)</f>
        <v>1007</v>
      </c>
      <c r="L101" t="s" s="304">
        <f>IF(J101&gt;0,IF(K101/J101&gt;=100,"&gt;&gt;100",K101/J101*100),"-")</f>
        <v>2015</v>
      </c>
      <c r="M101" s="286"/>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c r="DB101" s="174"/>
      <c r="DC101" s="174"/>
      <c r="DD101" s="174"/>
      <c r="DE101" s="174"/>
      <c r="DF101" s="174"/>
      <c r="DG101" s="174"/>
      <c r="DH101" s="174"/>
      <c r="DI101" s="174"/>
      <c r="DJ101" s="174"/>
      <c r="DK101" s="174"/>
      <c r="DL101" s="174"/>
      <c r="DM101" s="174"/>
      <c r="DN101" s="174"/>
      <c r="DO101" s="174"/>
      <c r="DP101" s="174"/>
      <c r="DQ101" s="174"/>
      <c r="DR101" s="174"/>
      <c r="DS101" s="174"/>
      <c r="DT101" s="174"/>
      <c r="DU101" s="174"/>
      <c r="DV101" s="174"/>
      <c r="DW101" s="174"/>
      <c r="DX101" s="174"/>
      <c r="DY101" s="174"/>
      <c r="DZ101" s="174"/>
      <c r="EA101" s="174"/>
      <c r="EB101" s="174"/>
      <c r="EC101" s="174"/>
      <c r="ED101" s="174"/>
      <c r="EE101" s="174"/>
      <c r="EF101" s="174"/>
      <c r="EG101" s="174"/>
      <c r="EH101" s="174"/>
      <c r="EI101" s="174"/>
      <c r="EJ101" s="174"/>
      <c r="EK101" s="174"/>
      <c r="EL101" s="174"/>
      <c r="EM101" s="174"/>
      <c r="EN101" s="174"/>
      <c r="EO101" s="174"/>
      <c r="EP101" s="174"/>
      <c r="EQ101" s="174"/>
      <c r="ER101" s="174"/>
      <c r="ES101" s="174"/>
      <c r="ET101" s="174"/>
      <c r="EU101" s="174"/>
      <c r="EV101" s="174"/>
      <c r="EW101" s="174"/>
      <c r="EX101" s="174"/>
      <c r="EY101" s="174"/>
      <c r="EZ101" s="174"/>
      <c r="FA101" s="174"/>
      <c r="FB101" s="174"/>
      <c r="FC101" s="174"/>
      <c r="FD101" s="174"/>
      <c r="FE101" s="174"/>
      <c r="FF101" s="174"/>
      <c r="FG101" s="174"/>
      <c r="FH101" s="174"/>
      <c r="FI101" s="174"/>
      <c r="FJ101" s="174"/>
      <c r="FK101" s="174"/>
      <c r="FL101" s="174"/>
      <c r="FM101" s="174"/>
      <c r="FN101" s="174"/>
      <c r="FO101" s="174"/>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c r="IW101" s="237"/>
    </row>
    <row r="102" ht="13.65" customHeight="1">
      <c r="A102" s="281"/>
      <c r="B102" s="330">
        <v>4241</v>
      </c>
      <c r="C102" t="s" s="332">
        <v>2089</v>
      </c>
      <c r="D102" s="333"/>
      <c r="E102" s="333"/>
      <c r="F102" s="333"/>
      <c r="G102" s="333"/>
      <c r="H102" s="334"/>
      <c r="I102" s="184">
        <v>83</v>
      </c>
      <c r="J102" s="305">
        <v>0</v>
      </c>
      <c r="K102" s="305">
        <v>0</v>
      </c>
      <c r="L102" t="s" s="304">
        <f>IF(J102&gt;0,IF(K102/J102&gt;=100,"&gt;&gt;100",K102/J102*100),"-")</f>
        <v>2015</v>
      </c>
      <c r="M102" s="286"/>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c r="DB102" s="174"/>
      <c r="DC102" s="174"/>
      <c r="DD102" s="174"/>
      <c r="DE102" s="174"/>
      <c r="DF102" s="174"/>
      <c r="DG102" s="174"/>
      <c r="DH102" s="174"/>
      <c r="DI102" s="174"/>
      <c r="DJ102" s="174"/>
      <c r="DK102" s="174"/>
      <c r="DL102" s="174"/>
      <c r="DM102" s="174"/>
      <c r="DN102" s="174"/>
      <c r="DO102" s="174"/>
      <c r="DP102" s="174"/>
      <c r="DQ102" s="174"/>
      <c r="DR102" s="174"/>
      <c r="DS102" s="174"/>
      <c r="DT102" s="174"/>
      <c r="DU102" s="174"/>
      <c r="DV102" s="174"/>
      <c r="DW102" s="174"/>
      <c r="DX102" s="174"/>
      <c r="DY102" s="174"/>
      <c r="DZ102" s="174"/>
      <c r="EA102" s="174"/>
      <c r="EB102" s="174"/>
      <c r="EC102" s="174"/>
      <c r="ED102" s="174"/>
      <c r="EE102" s="174"/>
      <c r="EF102" s="174"/>
      <c r="EG102" s="174"/>
      <c r="EH102" s="174"/>
      <c r="EI102" s="174"/>
      <c r="EJ102" s="174"/>
      <c r="EK102" s="174"/>
      <c r="EL102" s="174"/>
      <c r="EM102" s="174"/>
      <c r="EN102" s="174"/>
      <c r="EO102" s="174"/>
      <c r="EP102" s="174"/>
      <c r="EQ102" s="174"/>
      <c r="ER102" s="174"/>
      <c r="ES102" s="174"/>
      <c r="ET102" s="174"/>
      <c r="EU102" s="174"/>
      <c r="EV102" s="174"/>
      <c r="EW102" s="174"/>
      <c r="EX102" s="174"/>
      <c r="EY102" s="174"/>
      <c r="EZ102" s="174"/>
      <c r="FA102" s="174"/>
      <c r="FB102" s="174"/>
      <c r="FC102" s="174"/>
      <c r="FD102" s="174"/>
      <c r="FE102" s="174"/>
      <c r="FF102" s="174"/>
      <c r="FG102" s="174"/>
      <c r="FH102" s="174"/>
      <c r="FI102" s="174"/>
      <c r="FJ102" s="174"/>
      <c r="FK102" s="174"/>
      <c r="FL102" s="174"/>
      <c r="FM102" s="174"/>
      <c r="FN102" s="174"/>
      <c r="FO102" s="174"/>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c r="IW102" s="237"/>
    </row>
    <row r="103" ht="13.65" customHeight="1">
      <c r="A103" s="281"/>
      <c r="B103" s="330">
        <v>4242</v>
      </c>
      <c r="C103" t="s" s="332">
        <v>2090</v>
      </c>
      <c r="D103" s="333"/>
      <c r="E103" s="333"/>
      <c r="F103" s="333"/>
      <c r="G103" s="333"/>
      <c r="H103" s="334"/>
      <c r="I103" s="184">
        <v>84</v>
      </c>
      <c r="J103" s="305">
        <v>0</v>
      </c>
      <c r="K103" s="305">
        <v>1007</v>
      </c>
      <c r="L103" t="s" s="304">
        <f>IF(J103&gt;0,IF(K103/J103&gt;=100,"&gt;&gt;100",K103/J103*100),"-")</f>
        <v>2015</v>
      </c>
      <c r="M103" s="286"/>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c r="DB103" s="174"/>
      <c r="DC103" s="174"/>
      <c r="DD103" s="174"/>
      <c r="DE103" s="174"/>
      <c r="DF103" s="174"/>
      <c r="DG103" s="174"/>
      <c r="DH103" s="174"/>
      <c r="DI103" s="174"/>
      <c r="DJ103" s="174"/>
      <c r="DK103" s="174"/>
      <c r="DL103" s="174"/>
      <c r="DM103" s="174"/>
      <c r="DN103" s="174"/>
      <c r="DO103" s="174"/>
      <c r="DP103" s="174"/>
      <c r="DQ103" s="174"/>
      <c r="DR103" s="174"/>
      <c r="DS103" s="174"/>
      <c r="DT103" s="174"/>
      <c r="DU103" s="174"/>
      <c r="DV103" s="174"/>
      <c r="DW103" s="174"/>
      <c r="DX103" s="174"/>
      <c r="DY103" s="174"/>
      <c r="DZ103" s="174"/>
      <c r="EA103" s="174"/>
      <c r="EB103" s="174"/>
      <c r="EC103" s="174"/>
      <c r="ED103" s="174"/>
      <c r="EE103" s="174"/>
      <c r="EF103" s="174"/>
      <c r="EG103" s="174"/>
      <c r="EH103" s="174"/>
      <c r="EI103" s="174"/>
      <c r="EJ103" s="174"/>
      <c r="EK103" s="174"/>
      <c r="EL103" s="174"/>
      <c r="EM103" s="174"/>
      <c r="EN103" s="174"/>
      <c r="EO103" s="174"/>
      <c r="EP103" s="174"/>
      <c r="EQ103" s="174"/>
      <c r="ER103" s="174"/>
      <c r="ES103" s="174"/>
      <c r="ET103" s="174"/>
      <c r="EU103" s="174"/>
      <c r="EV103" s="174"/>
      <c r="EW103" s="174"/>
      <c r="EX103" s="174"/>
      <c r="EY103" s="174"/>
      <c r="EZ103" s="174"/>
      <c r="FA103" s="174"/>
      <c r="FB103" s="174"/>
      <c r="FC103" s="174"/>
      <c r="FD103" s="174"/>
      <c r="FE103" s="174"/>
      <c r="FF103" s="174"/>
      <c r="FG103" s="174"/>
      <c r="FH103" s="174"/>
      <c r="FI103" s="174"/>
      <c r="FJ103" s="174"/>
      <c r="FK103" s="174"/>
      <c r="FL103" s="174"/>
      <c r="FM103" s="174"/>
      <c r="FN103" s="174"/>
      <c r="FO103" s="174"/>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c r="IR103" s="174"/>
      <c r="IS103" s="174"/>
      <c r="IT103" s="174"/>
      <c r="IU103" s="174"/>
      <c r="IV103" s="174"/>
      <c r="IW103" s="237"/>
    </row>
    <row r="104" ht="13.65" customHeight="1">
      <c r="A104" s="281"/>
      <c r="B104" s="330">
        <v>4243</v>
      </c>
      <c r="C104" t="s" s="332">
        <v>2091</v>
      </c>
      <c r="D104" s="333"/>
      <c r="E104" s="333"/>
      <c r="F104" s="333"/>
      <c r="G104" s="333"/>
      <c r="H104" s="334"/>
      <c r="I104" s="184">
        <v>85</v>
      </c>
      <c r="J104" s="305">
        <v>0</v>
      </c>
      <c r="K104" s="305">
        <v>0</v>
      </c>
      <c r="L104" t="s" s="304">
        <f>IF(J104&gt;0,IF(K104/J104&gt;=100,"&gt;&gt;100",K104/J104*100),"-")</f>
        <v>2015</v>
      </c>
      <c r="M104" s="286"/>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c r="DB104" s="174"/>
      <c r="DC104" s="174"/>
      <c r="DD104" s="174"/>
      <c r="DE104" s="174"/>
      <c r="DF104" s="174"/>
      <c r="DG104" s="174"/>
      <c r="DH104" s="174"/>
      <c r="DI104" s="174"/>
      <c r="DJ104" s="174"/>
      <c r="DK104" s="174"/>
      <c r="DL104" s="174"/>
      <c r="DM104" s="174"/>
      <c r="DN104" s="174"/>
      <c r="DO104" s="174"/>
      <c r="DP104" s="174"/>
      <c r="DQ104" s="174"/>
      <c r="DR104" s="174"/>
      <c r="DS104" s="174"/>
      <c r="DT104" s="174"/>
      <c r="DU104" s="174"/>
      <c r="DV104" s="174"/>
      <c r="DW104" s="174"/>
      <c r="DX104" s="174"/>
      <c r="DY104" s="174"/>
      <c r="DZ104" s="174"/>
      <c r="EA104" s="174"/>
      <c r="EB104" s="174"/>
      <c r="EC104" s="174"/>
      <c r="ED104" s="174"/>
      <c r="EE104" s="174"/>
      <c r="EF104" s="174"/>
      <c r="EG104" s="174"/>
      <c r="EH104" s="174"/>
      <c r="EI104" s="174"/>
      <c r="EJ104" s="174"/>
      <c r="EK104" s="174"/>
      <c r="EL104" s="174"/>
      <c r="EM104" s="174"/>
      <c r="EN104" s="174"/>
      <c r="EO104" s="174"/>
      <c r="EP104" s="174"/>
      <c r="EQ104" s="174"/>
      <c r="ER104" s="174"/>
      <c r="ES104" s="174"/>
      <c r="ET104" s="174"/>
      <c r="EU104" s="174"/>
      <c r="EV104" s="174"/>
      <c r="EW104" s="174"/>
      <c r="EX104" s="174"/>
      <c r="EY104" s="174"/>
      <c r="EZ104" s="174"/>
      <c r="FA104" s="174"/>
      <c r="FB104" s="174"/>
      <c r="FC104" s="174"/>
      <c r="FD104" s="174"/>
      <c r="FE104" s="174"/>
      <c r="FF104" s="174"/>
      <c r="FG104" s="174"/>
      <c r="FH104" s="174"/>
      <c r="FI104" s="174"/>
      <c r="FJ104" s="174"/>
      <c r="FK104" s="174"/>
      <c r="FL104" s="174"/>
      <c r="FM104" s="174"/>
      <c r="FN104" s="174"/>
      <c r="FO104" s="174"/>
      <c r="FP104" s="174"/>
      <c r="FQ104" s="174"/>
      <c r="FR104" s="174"/>
      <c r="FS104" s="174"/>
      <c r="FT104" s="174"/>
      <c r="FU104" s="174"/>
      <c r="FV104" s="174"/>
      <c r="FW104" s="174"/>
      <c r="FX104" s="174"/>
      <c r="FY104" s="174"/>
      <c r="FZ104" s="174"/>
      <c r="GA104" s="174"/>
      <c r="GB104" s="174"/>
      <c r="GC104" s="174"/>
      <c r="GD104" s="174"/>
      <c r="GE104" s="174"/>
      <c r="GF104" s="174"/>
      <c r="GG104" s="174"/>
      <c r="GH104" s="174"/>
      <c r="GI104" s="174"/>
      <c r="GJ104" s="174"/>
      <c r="GK104" s="174"/>
      <c r="GL104" s="174"/>
      <c r="GM104" s="174"/>
      <c r="GN104" s="174"/>
      <c r="GO104" s="174"/>
      <c r="GP104" s="174"/>
      <c r="GQ104" s="174"/>
      <c r="GR104" s="174"/>
      <c r="GS104" s="174"/>
      <c r="GT104" s="174"/>
      <c r="GU104" s="174"/>
      <c r="GV104" s="174"/>
      <c r="GW104" s="174"/>
      <c r="GX104" s="174"/>
      <c r="GY104" s="174"/>
      <c r="GZ104" s="174"/>
      <c r="HA104" s="174"/>
      <c r="HB104" s="174"/>
      <c r="HC104" s="174"/>
      <c r="HD104" s="174"/>
      <c r="HE104" s="174"/>
      <c r="HF104" s="174"/>
      <c r="HG104" s="174"/>
      <c r="HH104" s="174"/>
      <c r="HI104" s="174"/>
      <c r="HJ104" s="174"/>
      <c r="HK104" s="174"/>
      <c r="HL104" s="174"/>
      <c r="HM104" s="174"/>
      <c r="HN104" s="174"/>
      <c r="HO104" s="174"/>
      <c r="HP104" s="174"/>
      <c r="HQ104" s="174"/>
      <c r="HR104" s="174"/>
      <c r="HS104" s="174"/>
      <c r="HT104" s="174"/>
      <c r="HU104" s="174"/>
      <c r="HV104" s="174"/>
      <c r="HW104" s="174"/>
      <c r="HX104" s="174"/>
      <c r="HY104" s="174"/>
      <c r="HZ104" s="174"/>
      <c r="IA104" s="174"/>
      <c r="IB104" s="174"/>
      <c r="IC104" s="174"/>
      <c r="ID104" s="174"/>
      <c r="IE104" s="174"/>
      <c r="IF104" s="174"/>
      <c r="IG104" s="174"/>
      <c r="IH104" s="174"/>
      <c r="II104" s="174"/>
      <c r="IJ104" s="174"/>
      <c r="IK104" s="174"/>
      <c r="IL104" s="174"/>
      <c r="IM104" s="174"/>
      <c r="IN104" s="174"/>
      <c r="IO104" s="174"/>
      <c r="IP104" s="174"/>
      <c r="IQ104" s="174"/>
      <c r="IR104" s="174"/>
      <c r="IS104" s="174"/>
      <c r="IT104" s="174"/>
      <c r="IU104" s="174"/>
      <c r="IV104" s="174"/>
      <c r="IW104" s="237"/>
    </row>
    <row r="105" ht="13.65" customHeight="1">
      <c r="A105" s="281"/>
      <c r="B105" s="330">
        <v>4244</v>
      </c>
      <c r="C105" t="s" s="332">
        <v>2096</v>
      </c>
      <c r="D105" s="333"/>
      <c r="E105" s="333"/>
      <c r="F105" s="333"/>
      <c r="G105" s="333"/>
      <c r="H105" s="334"/>
      <c r="I105" s="184">
        <v>86</v>
      </c>
      <c r="J105" s="305">
        <v>0</v>
      </c>
      <c r="K105" s="305">
        <v>0</v>
      </c>
      <c r="L105" t="s" s="304">
        <f>IF(J105&gt;0,IF(K105/J105&gt;=100,"&gt;&gt;100",K105/J105*100),"-")</f>
        <v>2015</v>
      </c>
      <c r="M105" s="286"/>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c r="DB105" s="174"/>
      <c r="DC105" s="174"/>
      <c r="DD105" s="174"/>
      <c r="DE105" s="174"/>
      <c r="DF105" s="174"/>
      <c r="DG105" s="174"/>
      <c r="DH105" s="174"/>
      <c r="DI105" s="174"/>
      <c r="DJ105" s="174"/>
      <c r="DK105" s="174"/>
      <c r="DL105" s="174"/>
      <c r="DM105" s="174"/>
      <c r="DN105" s="174"/>
      <c r="DO105" s="174"/>
      <c r="DP105" s="174"/>
      <c r="DQ105" s="174"/>
      <c r="DR105" s="174"/>
      <c r="DS105" s="174"/>
      <c r="DT105" s="174"/>
      <c r="DU105" s="174"/>
      <c r="DV105" s="174"/>
      <c r="DW105" s="174"/>
      <c r="DX105" s="174"/>
      <c r="DY105" s="174"/>
      <c r="DZ105" s="174"/>
      <c r="EA105" s="174"/>
      <c r="EB105" s="174"/>
      <c r="EC105" s="174"/>
      <c r="ED105" s="174"/>
      <c r="EE105" s="174"/>
      <c r="EF105" s="174"/>
      <c r="EG105" s="174"/>
      <c r="EH105" s="174"/>
      <c r="EI105" s="174"/>
      <c r="EJ105" s="174"/>
      <c r="EK105" s="174"/>
      <c r="EL105" s="174"/>
      <c r="EM105" s="174"/>
      <c r="EN105" s="174"/>
      <c r="EO105" s="174"/>
      <c r="EP105" s="174"/>
      <c r="EQ105" s="174"/>
      <c r="ER105" s="174"/>
      <c r="ES105" s="174"/>
      <c r="ET105" s="174"/>
      <c r="EU105" s="174"/>
      <c r="EV105" s="174"/>
      <c r="EW105" s="174"/>
      <c r="EX105" s="174"/>
      <c r="EY105" s="174"/>
      <c r="EZ105" s="174"/>
      <c r="FA105" s="174"/>
      <c r="FB105" s="174"/>
      <c r="FC105" s="174"/>
      <c r="FD105" s="174"/>
      <c r="FE105" s="174"/>
      <c r="FF105" s="174"/>
      <c r="FG105" s="174"/>
      <c r="FH105" s="174"/>
      <c r="FI105" s="174"/>
      <c r="FJ105" s="174"/>
      <c r="FK105" s="174"/>
      <c r="FL105" s="174"/>
      <c r="FM105" s="174"/>
      <c r="FN105" s="174"/>
      <c r="FO105" s="174"/>
      <c r="FP105" s="174"/>
      <c r="FQ105" s="174"/>
      <c r="FR105" s="174"/>
      <c r="FS105" s="174"/>
      <c r="FT105" s="174"/>
      <c r="FU105" s="174"/>
      <c r="FV105" s="174"/>
      <c r="FW105" s="174"/>
      <c r="FX105" s="174"/>
      <c r="FY105" s="174"/>
      <c r="FZ105" s="174"/>
      <c r="GA105" s="174"/>
      <c r="GB105" s="174"/>
      <c r="GC105" s="174"/>
      <c r="GD105" s="174"/>
      <c r="GE105" s="174"/>
      <c r="GF105" s="174"/>
      <c r="GG105" s="174"/>
      <c r="GH105" s="174"/>
      <c r="GI105" s="174"/>
      <c r="GJ105" s="174"/>
      <c r="GK105" s="174"/>
      <c r="GL105" s="174"/>
      <c r="GM105" s="174"/>
      <c r="GN105" s="174"/>
      <c r="GO105" s="174"/>
      <c r="GP105" s="174"/>
      <c r="GQ105" s="174"/>
      <c r="GR105" s="174"/>
      <c r="GS105" s="174"/>
      <c r="GT105" s="174"/>
      <c r="GU105" s="174"/>
      <c r="GV105" s="174"/>
      <c r="GW105" s="174"/>
      <c r="GX105" s="174"/>
      <c r="GY105" s="174"/>
      <c r="GZ105" s="174"/>
      <c r="HA105" s="174"/>
      <c r="HB105" s="174"/>
      <c r="HC105" s="174"/>
      <c r="HD105" s="174"/>
      <c r="HE105" s="174"/>
      <c r="HF105" s="174"/>
      <c r="HG105" s="174"/>
      <c r="HH105" s="174"/>
      <c r="HI105" s="174"/>
      <c r="HJ105" s="174"/>
      <c r="HK105" s="174"/>
      <c r="HL105" s="174"/>
      <c r="HM105" s="174"/>
      <c r="HN105" s="174"/>
      <c r="HO105" s="174"/>
      <c r="HP105" s="174"/>
      <c r="HQ105" s="174"/>
      <c r="HR105" s="174"/>
      <c r="HS105" s="174"/>
      <c r="HT105" s="174"/>
      <c r="HU105" s="174"/>
      <c r="HV105" s="174"/>
      <c r="HW105" s="174"/>
      <c r="HX105" s="174"/>
      <c r="HY105" s="174"/>
      <c r="HZ105" s="174"/>
      <c r="IA105" s="174"/>
      <c r="IB105" s="174"/>
      <c r="IC105" s="174"/>
      <c r="ID105" s="174"/>
      <c r="IE105" s="174"/>
      <c r="IF105" s="174"/>
      <c r="IG105" s="174"/>
      <c r="IH105" s="174"/>
      <c r="II105" s="174"/>
      <c r="IJ105" s="174"/>
      <c r="IK105" s="174"/>
      <c r="IL105" s="174"/>
      <c r="IM105" s="174"/>
      <c r="IN105" s="174"/>
      <c r="IO105" s="174"/>
      <c r="IP105" s="174"/>
      <c r="IQ105" s="174"/>
      <c r="IR105" s="174"/>
      <c r="IS105" s="174"/>
      <c r="IT105" s="174"/>
      <c r="IU105" s="174"/>
      <c r="IV105" s="174"/>
      <c r="IW105" s="237"/>
    </row>
    <row r="106" ht="12.75" customHeight="1">
      <c r="A106" s="281"/>
      <c r="B106" s="330">
        <v>425</v>
      </c>
      <c r="C106" t="s" s="332">
        <v>2097</v>
      </c>
      <c r="D106" s="333"/>
      <c r="E106" s="333"/>
      <c r="F106" s="333"/>
      <c r="G106" s="333"/>
      <c r="H106" s="334"/>
      <c r="I106" s="184">
        <v>87</v>
      </c>
      <c r="J106" s="303">
        <f>SUM(J107:J115)</f>
        <v>61919</v>
      </c>
      <c r="K106" s="303">
        <f>SUM(K107:K115)</f>
        <v>37119</v>
      </c>
      <c r="L106" s="306">
        <f>IF(J106&gt;0,IF(K106/J106&gt;=100,"&gt;&gt;100",K106/J106*100),"-")</f>
        <v>59.9476735735396</v>
      </c>
      <c r="M106" s="286"/>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c r="DB106" s="174"/>
      <c r="DC106" s="174"/>
      <c r="DD106" s="174"/>
      <c r="DE106" s="174"/>
      <c r="DF106" s="174"/>
      <c r="DG106" s="174"/>
      <c r="DH106" s="174"/>
      <c r="DI106" s="174"/>
      <c r="DJ106" s="174"/>
      <c r="DK106" s="174"/>
      <c r="DL106" s="174"/>
      <c r="DM106" s="174"/>
      <c r="DN106" s="174"/>
      <c r="DO106" s="174"/>
      <c r="DP106" s="174"/>
      <c r="DQ106" s="174"/>
      <c r="DR106" s="174"/>
      <c r="DS106" s="174"/>
      <c r="DT106" s="174"/>
      <c r="DU106" s="174"/>
      <c r="DV106" s="174"/>
      <c r="DW106" s="174"/>
      <c r="DX106" s="174"/>
      <c r="DY106" s="174"/>
      <c r="DZ106" s="174"/>
      <c r="EA106" s="174"/>
      <c r="EB106" s="174"/>
      <c r="EC106" s="174"/>
      <c r="ED106" s="174"/>
      <c r="EE106" s="174"/>
      <c r="EF106" s="174"/>
      <c r="EG106" s="174"/>
      <c r="EH106" s="174"/>
      <c r="EI106" s="174"/>
      <c r="EJ106" s="174"/>
      <c r="EK106" s="174"/>
      <c r="EL106" s="174"/>
      <c r="EM106" s="174"/>
      <c r="EN106" s="174"/>
      <c r="EO106" s="174"/>
      <c r="EP106" s="174"/>
      <c r="EQ106" s="174"/>
      <c r="ER106" s="174"/>
      <c r="ES106" s="174"/>
      <c r="ET106" s="174"/>
      <c r="EU106" s="174"/>
      <c r="EV106" s="174"/>
      <c r="EW106" s="174"/>
      <c r="EX106" s="174"/>
      <c r="EY106" s="174"/>
      <c r="EZ106" s="174"/>
      <c r="FA106" s="174"/>
      <c r="FB106" s="174"/>
      <c r="FC106" s="174"/>
      <c r="FD106" s="174"/>
      <c r="FE106" s="174"/>
      <c r="FF106" s="174"/>
      <c r="FG106" s="174"/>
      <c r="FH106" s="174"/>
      <c r="FI106" s="174"/>
      <c r="FJ106" s="174"/>
      <c r="FK106" s="174"/>
      <c r="FL106" s="174"/>
      <c r="FM106" s="174"/>
      <c r="FN106" s="174"/>
      <c r="FO106" s="174"/>
      <c r="FP106" s="174"/>
      <c r="FQ106" s="174"/>
      <c r="FR106" s="174"/>
      <c r="FS106" s="174"/>
      <c r="FT106" s="174"/>
      <c r="FU106" s="174"/>
      <c r="FV106" s="174"/>
      <c r="FW106" s="174"/>
      <c r="FX106" s="174"/>
      <c r="FY106" s="174"/>
      <c r="FZ106" s="174"/>
      <c r="GA106" s="174"/>
      <c r="GB106" s="174"/>
      <c r="GC106" s="174"/>
      <c r="GD106" s="174"/>
      <c r="GE106" s="174"/>
      <c r="GF106" s="174"/>
      <c r="GG106" s="174"/>
      <c r="GH106" s="174"/>
      <c r="GI106" s="174"/>
      <c r="GJ106" s="174"/>
      <c r="GK106" s="174"/>
      <c r="GL106" s="174"/>
      <c r="GM106" s="174"/>
      <c r="GN106" s="174"/>
      <c r="GO106" s="174"/>
      <c r="GP106" s="174"/>
      <c r="GQ106" s="174"/>
      <c r="GR106" s="174"/>
      <c r="GS106" s="174"/>
      <c r="GT106" s="174"/>
      <c r="GU106" s="174"/>
      <c r="GV106" s="174"/>
      <c r="GW106" s="174"/>
      <c r="GX106" s="174"/>
      <c r="GY106" s="174"/>
      <c r="GZ106" s="174"/>
      <c r="HA106" s="174"/>
      <c r="HB106" s="174"/>
      <c r="HC106" s="174"/>
      <c r="HD106" s="174"/>
      <c r="HE106" s="174"/>
      <c r="HF106" s="174"/>
      <c r="HG106" s="174"/>
      <c r="HH106" s="174"/>
      <c r="HI106" s="174"/>
      <c r="HJ106" s="174"/>
      <c r="HK106" s="174"/>
      <c r="HL106" s="174"/>
      <c r="HM106" s="174"/>
      <c r="HN106" s="174"/>
      <c r="HO106" s="174"/>
      <c r="HP106" s="174"/>
      <c r="HQ106" s="174"/>
      <c r="HR106" s="174"/>
      <c r="HS106" s="174"/>
      <c r="HT106" s="174"/>
      <c r="HU106" s="174"/>
      <c r="HV106" s="174"/>
      <c r="HW106" s="174"/>
      <c r="HX106" s="174"/>
      <c r="HY106" s="174"/>
      <c r="HZ106" s="174"/>
      <c r="IA106" s="174"/>
      <c r="IB106" s="174"/>
      <c r="IC106" s="174"/>
      <c r="ID106" s="174"/>
      <c r="IE106" s="174"/>
      <c r="IF106" s="174"/>
      <c r="IG106" s="174"/>
      <c r="IH106" s="174"/>
      <c r="II106" s="174"/>
      <c r="IJ106" s="174"/>
      <c r="IK106" s="174"/>
      <c r="IL106" s="174"/>
      <c r="IM106" s="174"/>
      <c r="IN106" s="174"/>
      <c r="IO106" s="174"/>
      <c r="IP106" s="174"/>
      <c r="IQ106" s="174"/>
      <c r="IR106" s="174"/>
      <c r="IS106" s="174"/>
      <c r="IT106" s="174"/>
      <c r="IU106" s="174"/>
      <c r="IV106" s="174"/>
      <c r="IW106" s="237"/>
    </row>
    <row r="107" ht="13.65" customHeight="1">
      <c r="A107" s="281"/>
      <c r="B107" s="330">
        <v>4251</v>
      </c>
      <c r="C107" t="s" s="332">
        <v>2098</v>
      </c>
      <c r="D107" s="333"/>
      <c r="E107" s="333"/>
      <c r="F107" s="333"/>
      <c r="G107" s="333"/>
      <c r="H107" s="334"/>
      <c r="I107" s="184">
        <v>88</v>
      </c>
      <c r="J107" s="305">
        <v>0</v>
      </c>
      <c r="K107" s="305">
        <v>115</v>
      </c>
      <c r="L107" t="s" s="304">
        <f>IF(J107&gt;0,IF(K107/J107&gt;=100,"&gt;&gt;100",K107/J107*100),"-")</f>
        <v>2015</v>
      </c>
      <c r="M107" s="286"/>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c r="DB107" s="174"/>
      <c r="DC107" s="174"/>
      <c r="DD107" s="174"/>
      <c r="DE107" s="174"/>
      <c r="DF107" s="174"/>
      <c r="DG107" s="174"/>
      <c r="DH107" s="174"/>
      <c r="DI107" s="174"/>
      <c r="DJ107" s="174"/>
      <c r="DK107" s="174"/>
      <c r="DL107" s="174"/>
      <c r="DM107" s="174"/>
      <c r="DN107" s="174"/>
      <c r="DO107" s="174"/>
      <c r="DP107" s="174"/>
      <c r="DQ107" s="174"/>
      <c r="DR107" s="174"/>
      <c r="DS107" s="174"/>
      <c r="DT107" s="174"/>
      <c r="DU107" s="174"/>
      <c r="DV107" s="174"/>
      <c r="DW107" s="174"/>
      <c r="DX107" s="174"/>
      <c r="DY107" s="174"/>
      <c r="DZ107" s="174"/>
      <c r="EA107" s="174"/>
      <c r="EB107" s="174"/>
      <c r="EC107" s="174"/>
      <c r="ED107" s="174"/>
      <c r="EE107" s="174"/>
      <c r="EF107" s="174"/>
      <c r="EG107" s="174"/>
      <c r="EH107" s="174"/>
      <c r="EI107" s="174"/>
      <c r="EJ107" s="174"/>
      <c r="EK107" s="174"/>
      <c r="EL107" s="174"/>
      <c r="EM107" s="174"/>
      <c r="EN107" s="174"/>
      <c r="EO107" s="174"/>
      <c r="EP107" s="174"/>
      <c r="EQ107" s="174"/>
      <c r="ER107" s="174"/>
      <c r="ES107" s="174"/>
      <c r="ET107" s="174"/>
      <c r="EU107" s="174"/>
      <c r="EV107" s="174"/>
      <c r="EW107" s="174"/>
      <c r="EX107" s="174"/>
      <c r="EY107" s="174"/>
      <c r="EZ107" s="174"/>
      <c r="FA107" s="174"/>
      <c r="FB107" s="174"/>
      <c r="FC107" s="174"/>
      <c r="FD107" s="174"/>
      <c r="FE107" s="174"/>
      <c r="FF107" s="174"/>
      <c r="FG107" s="174"/>
      <c r="FH107" s="174"/>
      <c r="FI107" s="174"/>
      <c r="FJ107" s="174"/>
      <c r="FK107" s="174"/>
      <c r="FL107" s="174"/>
      <c r="FM107" s="174"/>
      <c r="FN107" s="174"/>
      <c r="FO107" s="174"/>
      <c r="FP107" s="174"/>
      <c r="FQ107" s="174"/>
      <c r="FR107" s="174"/>
      <c r="FS107" s="174"/>
      <c r="FT107" s="174"/>
      <c r="FU107" s="174"/>
      <c r="FV107" s="174"/>
      <c r="FW107" s="174"/>
      <c r="FX107" s="174"/>
      <c r="FY107" s="174"/>
      <c r="FZ107" s="174"/>
      <c r="GA107" s="174"/>
      <c r="GB107" s="174"/>
      <c r="GC107" s="174"/>
      <c r="GD107" s="174"/>
      <c r="GE107" s="174"/>
      <c r="GF107" s="174"/>
      <c r="GG107" s="174"/>
      <c r="GH107" s="174"/>
      <c r="GI107" s="174"/>
      <c r="GJ107" s="174"/>
      <c r="GK107" s="174"/>
      <c r="GL107" s="174"/>
      <c r="GM107" s="174"/>
      <c r="GN107" s="174"/>
      <c r="GO107" s="174"/>
      <c r="GP107" s="174"/>
      <c r="GQ107" s="174"/>
      <c r="GR107" s="174"/>
      <c r="GS107" s="174"/>
      <c r="GT107" s="174"/>
      <c r="GU107" s="174"/>
      <c r="GV107" s="174"/>
      <c r="GW107" s="174"/>
      <c r="GX107" s="174"/>
      <c r="GY107" s="174"/>
      <c r="GZ107" s="174"/>
      <c r="HA107" s="174"/>
      <c r="HB107" s="174"/>
      <c r="HC107" s="174"/>
      <c r="HD107" s="174"/>
      <c r="HE107" s="174"/>
      <c r="HF107" s="174"/>
      <c r="HG107" s="174"/>
      <c r="HH107" s="174"/>
      <c r="HI107" s="174"/>
      <c r="HJ107" s="174"/>
      <c r="HK107" s="174"/>
      <c r="HL107" s="174"/>
      <c r="HM107" s="174"/>
      <c r="HN107" s="174"/>
      <c r="HO107" s="174"/>
      <c r="HP107" s="174"/>
      <c r="HQ107" s="174"/>
      <c r="HR107" s="174"/>
      <c r="HS107" s="174"/>
      <c r="HT107" s="174"/>
      <c r="HU107" s="174"/>
      <c r="HV107" s="174"/>
      <c r="HW107" s="174"/>
      <c r="HX107" s="174"/>
      <c r="HY107" s="174"/>
      <c r="HZ107" s="174"/>
      <c r="IA107" s="174"/>
      <c r="IB107" s="174"/>
      <c r="IC107" s="174"/>
      <c r="ID107" s="174"/>
      <c r="IE107" s="174"/>
      <c r="IF107" s="174"/>
      <c r="IG107" s="174"/>
      <c r="IH107" s="174"/>
      <c r="II107" s="174"/>
      <c r="IJ107" s="174"/>
      <c r="IK107" s="174"/>
      <c r="IL107" s="174"/>
      <c r="IM107" s="174"/>
      <c r="IN107" s="174"/>
      <c r="IO107" s="174"/>
      <c r="IP107" s="174"/>
      <c r="IQ107" s="174"/>
      <c r="IR107" s="174"/>
      <c r="IS107" s="174"/>
      <c r="IT107" s="174"/>
      <c r="IU107" s="174"/>
      <c r="IV107" s="174"/>
      <c r="IW107" s="237"/>
    </row>
    <row r="108" ht="13.65" customHeight="1">
      <c r="A108" s="281"/>
      <c r="B108" s="330">
        <v>4252</v>
      </c>
      <c r="C108" t="s" s="332">
        <v>2099</v>
      </c>
      <c r="D108" s="333"/>
      <c r="E108" s="333"/>
      <c r="F108" s="333"/>
      <c r="G108" s="333"/>
      <c r="H108" s="334"/>
      <c r="I108" s="184">
        <v>89</v>
      </c>
      <c r="J108" s="305">
        <v>0</v>
      </c>
      <c r="K108" s="305">
        <v>0</v>
      </c>
      <c r="L108" t="s" s="304">
        <f>IF(J108&gt;0,IF(K108/J108&gt;=100,"&gt;&gt;100",K108/J108*100),"-")</f>
        <v>2015</v>
      </c>
      <c r="M108" s="286"/>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4"/>
      <c r="CY108" s="174"/>
      <c r="CZ108" s="174"/>
      <c r="DA108" s="174"/>
      <c r="DB108" s="174"/>
      <c r="DC108" s="174"/>
      <c r="DD108" s="174"/>
      <c r="DE108" s="174"/>
      <c r="DF108" s="174"/>
      <c r="DG108" s="174"/>
      <c r="DH108" s="174"/>
      <c r="DI108" s="174"/>
      <c r="DJ108" s="174"/>
      <c r="DK108" s="174"/>
      <c r="DL108" s="174"/>
      <c r="DM108" s="174"/>
      <c r="DN108" s="174"/>
      <c r="DO108" s="174"/>
      <c r="DP108" s="174"/>
      <c r="DQ108" s="174"/>
      <c r="DR108" s="174"/>
      <c r="DS108" s="174"/>
      <c r="DT108" s="174"/>
      <c r="DU108" s="174"/>
      <c r="DV108" s="174"/>
      <c r="DW108" s="174"/>
      <c r="DX108" s="174"/>
      <c r="DY108" s="174"/>
      <c r="DZ108" s="174"/>
      <c r="EA108" s="174"/>
      <c r="EB108" s="174"/>
      <c r="EC108" s="174"/>
      <c r="ED108" s="174"/>
      <c r="EE108" s="174"/>
      <c r="EF108" s="174"/>
      <c r="EG108" s="174"/>
      <c r="EH108" s="174"/>
      <c r="EI108" s="174"/>
      <c r="EJ108" s="174"/>
      <c r="EK108" s="174"/>
      <c r="EL108" s="174"/>
      <c r="EM108" s="174"/>
      <c r="EN108" s="174"/>
      <c r="EO108" s="174"/>
      <c r="EP108" s="174"/>
      <c r="EQ108" s="174"/>
      <c r="ER108" s="174"/>
      <c r="ES108" s="174"/>
      <c r="ET108" s="174"/>
      <c r="EU108" s="174"/>
      <c r="EV108" s="174"/>
      <c r="EW108" s="174"/>
      <c r="EX108" s="174"/>
      <c r="EY108" s="174"/>
      <c r="EZ108" s="174"/>
      <c r="FA108" s="174"/>
      <c r="FB108" s="174"/>
      <c r="FC108" s="174"/>
      <c r="FD108" s="174"/>
      <c r="FE108" s="174"/>
      <c r="FF108" s="174"/>
      <c r="FG108" s="174"/>
      <c r="FH108" s="174"/>
      <c r="FI108" s="174"/>
      <c r="FJ108" s="174"/>
      <c r="FK108" s="174"/>
      <c r="FL108" s="174"/>
      <c r="FM108" s="174"/>
      <c r="FN108" s="174"/>
      <c r="FO108" s="174"/>
      <c r="FP108" s="174"/>
      <c r="FQ108" s="174"/>
      <c r="FR108" s="174"/>
      <c r="FS108" s="174"/>
      <c r="FT108" s="174"/>
      <c r="FU108" s="174"/>
      <c r="FV108" s="174"/>
      <c r="FW108" s="174"/>
      <c r="FX108" s="174"/>
      <c r="FY108" s="174"/>
      <c r="FZ108" s="174"/>
      <c r="GA108" s="174"/>
      <c r="GB108" s="174"/>
      <c r="GC108" s="174"/>
      <c r="GD108" s="174"/>
      <c r="GE108" s="174"/>
      <c r="GF108" s="174"/>
      <c r="GG108" s="174"/>
      <c r="GH108" s="174"/>
      <c r="GI108" s="174"/>
      <c r="GJ108" s="174"/>
      <c r="GK108" s="174"/>
      <c r="GL108" s="174"/>
      <c r="GM108" s="174"/>
      <c r="GN108" s="174"/>
      <c r="GO108" s="174"/>
      <c r="GP108" s="174"/>
      <c r="GQ108" s="174"/>
      <c r="GR108" s="174"/>
      <c r="GS108" s="174"/>
      <c r="GT108" s="174"/>
      <c r="GU108" s="174"/>
      <c r="GV108" s="174"/>
      <c r="GW108" s="174"/>
      <c r="GX108" s="174"/>
      <c r="GY108" s="174"/>
      <c r="GZ108" s="174"/>
      <c r="HA108" s="174"/>
      <c r="HB108" s="174"/>
      <c r="HC108" s="174"/>
      <c r="HD108" s="174"/>
      <c r="HE108" s="174"/>
      <c r="HF108" s="174"/>
      <c r="HG108" s="174"/>
      <c r="HH108" s="174"/>
      <c r="HI108" s="174"/>
      <c r="HJ108" s="174"/>
      <c r="HK108" s="174"/>
      <c r="HL108" s="174"/>
      <c r="HM108" s="174"/>
      <c r="HN108" s="174"/>
      <c r="HO108" s="174"/>
      <c r="HP108" s="174"/>
      <c r="HQ108" s="174"/>
      <c r="HR108" s="174"/>
      <c r="HS108" s="174"/>
      <c r="HT108" s="174"/>
      <c r="HU108" s="174"/>
      <c r="HV108" s="174"/>
      <c r="HW108" s="174"/>
      <c r="HX108" s="174"/>
      <c r="HY108" s="174"/>
      <c r="HZ108" s="174"/>
      <c r="IA108" s="174"/>
      <c r="IB108" s="174"/>
      <c r="IC108" s="174"/>
      <c r="ID108" s="174"/>
      <c r="IE108" s="174"/>
      <c r="IF108" s="174"/>
      <c r="IG108" s="174"/>
      <c r="IH108" s="174"/>
      <c r="II108" s="174"/>
      <c r="IJ108" s="174"/>
      <c r="IK108" s="174"/>
      <c r="IL108" s="174"/>
      <c r="IM108" s="174"/>
      <c r="IN108" s="174"/>
      <c r="IO108" s="174"/>
      <c r="IP108" s="174"/>
      <c r="IQ108" s="174"/>
      <c r="IR108" s="174"/>
      <c r="IS108" s="174"/>
      <c r="IT108" s="174"/>
      <c r="IU108" s="174"/>
      <c r="IV108" s="174"/>
      <c r="IW108" s="237"/>
    </row>
    <row r="109" ht="13.65" customHeight="1">
      <c r="A109" s="281"/>
      <c r="B109" s="330">
        <v>4253</v>
      </c>
      <c r="C109" t="s" s="332">
        <v>2100</v>
      </c>
      <c r="D109" s="333"/>
      <c r="E109" s="333"/>
      <c r="F109" s="333"/>
      <c r="G109" s="333"/>
      <c r="H109" s="334"/>
      <c r="I109" s="184">
        <v>90</v>
      </c>
      <c r="J109" s="305">
        <v>1203</v>
      </c>
      <c r="K109" s="305">
        <v>221</v>
      </c>
      <c r="L109" s="306">
        <f>IF(J109&gt;0,IF(K109/J109&gt;=100,"&gt;&gt;100",K109/J109*100),"-")</f>
        <v>18.3707398171239</v>
      </c>
      <c r="M109" s="286"/>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c r="DB109" s="174"/>
      <c r="DC109" s="174"/>
      <c r="DD109" s="174"/>
      <c r="DE109" s="174"/>
      <c r="DF109" s="174"/>
      <c r="DG109" s="174"/>
      <c r="DH109" s="174"/>
      <c r="DI109" s="174"/>
      <c r="DJ109" s="174"/>
      <c r="DK109" s="174"/>
      <c r="DL109" s="174"/>
      <c r="DM109" s="174"/>
      <c r="DN109" s="174"/>
      <c r="DO109" s="174"/>
      <c r="DP109" s="174"/>
      <c r="DQ109" s="174"/>
      <c r="DR109" s="174"/>
      <c r="DS109" s="174"/>
      <c r="DT109" s="174"/>
      <c r="DU109" s="174"/>
      <c r="DV109" s="174"/>
      <c r="DW109" s="174"/>
      <c r="DX109" s="174"/>
      <c r="DY109" s="174"/>
      <c r="DZ109" s="174"/>
      <c r="EA109" s="174"/>
      <c r="EB109" s="174"/>
      <c r="EC109" s="174"/>
      <c r="ED109" s="174"/>
      <c r="EE109" s="174"/>
      <c r="EF109" s="174"/>
      <c r="EG109" s="174"/>
      <c r="EH109" s="174"/>
      <c r="EI109" s="174"/>
      <c r="EJ109" s="174"/>
      <c r="EK109" s="174"/>
      <c r="EL109" s="174"/>
      <c r="EM109" s="174"/>
      <c r="EN109" s="174"/>
      <c r="EO109" s="174"/>
      <c r="EP109" s="174"/>
      <c r="EQ109" s="174"/>
      <c r="ER109" s="174"/>
      <c r="ES109" s="174"/>
      <c r="ET109" s="174"/>
      <c r="EU109" s="174"/>
      <c r="EV109" s="174"/>
      <c r="EW109" s="174"/>
      <c r="EX109" s="174"/>
      <c r="EY109" s="174"/>
      <c r="EZ109" s="174"/>
      <c r="FA109" s="174"/>
      <c r="FB109" s="174"/>
      <c r="FC109" s="174"/>
      <c r="FD109" s="174"/>
      <c r="FE109" s="174"/>
      <c r="FF109" s="174"/>
      <c r="FG109" s="174"/>
      <c r="FH109" s="174"/>
      <c r="FI109" s="174"/>
      <c r="FJ109" s="174"/>
      <c r="FK109" s="174"/>
      <c r="FL109" s="174"/>
      <c r="FM109" s="174"/>
      <c r="FN109" s="174"/>
      <c r="FO109" s="174"/>
      <c r="FP109" s="174"/>
      <c r="FQ109" s="174"/>
      <c r="FR109" s="174"/>
      <c r="FS109" s="174"/>
      <c r="FT109" s="174"/>
      <c r="FU109" s="174"/>
      <c r="FV109" s="174"/>
      <c r="FW109" s="174"/>
      <c r="FX109" s="174"/>
      <c r="FY109" s="174"/>
      <c r="FZ109" s="174"/>
      <c r="GA109" s="174"/>
      <c r="GB109" s="174"/>
      <c r="GC109" s="174"/>
      <c r="GD109" s="174"/>
      <c r="GE109" s="174"/>
      <c r="GF109" s="174"/>
      <c r="GG109" s="174"/>
      <c r="GH109" s="174"/>
      <c r="GI109" s="174"/>
      <c r="GJ109" s="174"/>
      <c r="GK109" s="174"/>
      <c r="GL109" s="174"/>
      <c r="GM109" s="174"/>
      <c r="GN109" s="174"/>
      <c r="GO109" s="174"/>
      <c r="GP109" s="174"/>
      <c r="GQ109" s="174"/>
      <c r="GR109" s="174"/>
      <c r="GS109" s="174"/>
      <c r="GT109" s="174"/>
      <c r="GU109" s="174"/>
      <c r="GV109" s="174"/>
      <c r="GW109" s="174"/>
      <c r="GX109" s="174"/>
      <c r="GY109" s="174"/>
      <c r="GZ109" s="174"/>
      <c r="HA109" s="174"/>
      <c r="HB109" s="174"/>
      <c r="HC109" s="174"/>
      <c r="HD109" s="174"/>
      <c r="HE109" s="174"/>
      <c r="HF109" s="174"/>
      <c r="HG109" s="174"/>
      <c r="HH109" s="174"/>
      <c r="HI109" s="174"/>
      <c r="HJ109" s="174"/>
      <c r="HK109" s="174"/>
      <c r="HL109" s="174"/>
      <c r="HM109" s="174"/>
      <c r="HN109" s="174"/>
      <c r="HO109" s="174"/>
      <c r="HP109" s="174"/>
      <c r="HQ109" s="174"/>
      <c r="HR109" s="174"/>
      <c r="HS109" s="174"/>
      <c r="HT109" s="174"/>
      <c r="HU109" s="174"/>
      <c r="HV109" s="174"/>
      <c r="HW109" s="174"/>
      <c r="HX109" s="174"/>
      <c r="HY109" s="174"/>
      <c r="HZ109" s="174"/>
      <c r="IA109" s="174"/>
      <c r="IB109" s="174"/>
      <c r="IC109" s="174"/>
      <c r="ID109" s="174"/>
      <c r="IE109" s="174"/>
      <c r="IF109" s="174"/>
      <c r="IG109" s="174"/>
      <c r="IH109" s="174"/>
      <c r="II109" s="174"/>
      <c r="IJ109" s="174"/>
      <c r="IK109" s="174"/>
      <c r="IL109" s="174"/>
      <c r="IM109" s="174"/>
      <c r="IN109" s="174"/>
      <c r="IO109" s="174"/>
      <c r="IP109" s="174"/>
      <c r="IQ109" s="174"/>
      <c r="IR109" s="174"/>
      <c r="IS109" s="174"/>
      <c r="IT109" s="174"/>
      <c r="IU109" s="174"/>
      <c r="IV109" s="174"/>
      <c r="IW109" s="237"/>
    </row>
    <row r="110" ht="13.65" customHeight="1">
      <c r="A110" s="281"/>
      <c r="B110" s="330">
        <v>4254</v>
      </c>
      <c r="C110" t="s" s="332">
        <v>2101</v>
      </c>
      <c r="D110" s="333"/>
      <c r="E110" s="333"/>
      <c r="F110" s="333"/>
      <c r="G110" s="333"/>
      <c r="H110" s="334"/>
      <c r="I110" s="184">
        <v>91</v>
      </c>
      <c r="J110" s="305">
        <v>0</v>
      </c>
      <c r="K110" s="305">
        <v>0</v>
      </c>
      <c r="L110" t="s" s="304">
        <f>IF(J110&gt;0,IF(K110/J110&gt;=100,"&gt;&gt;100",K110/J110*100),"-")</f>
        <v>2015</v>
      </c>
      <c r="M110" s="286"/>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c r="DB110" s="174"/>
      <c r="DC110" s="174"/>
      <c r="DD110" s="174"/>
      <c r="DE110" s="174"/>
      <c r="DF110" s="174"/>
      <c r="DG110" s="174"/>
      <c r="DH110" s="174"/>
      <c r="DI110" s="174"/>
      <c r="DJ110" s="174"/>
      <c r="DK110" s="174"/>
      <c r="DL110" s="174"/>
      <c r="DM110" s="174"/>
      <c r="DN110" s="174"/>
      <c r="DO110" s="174"/>
      <c r="DP110" s="174"/>
      <c r="DQ110" s="174"/>
      <c r="DR110" s="174"/>
      <c r="DS110" s="174"/>
      <c r="DT110" s="174"/>
      <c r="DU110" s="174"/>
      <c r="DV110" s="174"/>
      <c r="DW110" s="174"/>
      <c r="DX110" s="174"/>
      <c r="DY110" s="174"/>
      <c r="DZ110" s="174"/>
      <c r="EA110" s="174"/>
      <c r="EB110" s="174"/>
      <c r="EC110" s="174"/>
      <c r="ED110" s="174"/>
      <c r="EE110" s="174"/>
      <c r="EF110" s="174"/>
      <c r="EG110" s="174"/>
      <c r="EH110" s="174"/>
      <c r="EI110" s="174"/>
      <c r="EJ110" s="174"/>
      <c r="EK110" s="174"/>
      <c r="EL110" s="174"/>
      <c r="EM110" s="174"/>
      <c r="EN110" s="174"/>
      <c r="EO110" s="174"/>
      <c r="EP110" s="174"/>
      <c r="EQ110" s="174"/>
      <c r="ER110" s="174"/>
      <c r="ES110" s="174"/>
      <c r="ET110" s="174"/>
      <c r="EU110" s="174"/>
      <c r="EV110" s="174"/>
      <c r="EW110" s="174"/>
      <c r="EX110" s="174"/>
      <c r="EY110" s="174"/>
      <c r="EZ110" s="174"/>
      <c r="FA110" s="174"/>
      <c r="FB110" s="174"/>
      <c r="FC110" s="174"/>
      <c r="FD110" s="174"/>
      <c r="FE110" s="174"/>
      <c r="FF110" s="174"/>
      <c r="FG110" s="174"/>
      <c r="FH110" s="174"/>
      <c r="FI110" s="174"/>
      <c r="FJ110" s="174"/>
      <c r="FK110" s="174"/>
      <c r="FL110" s="174"/>
      <c r="FM110" s="174"/>
      <c r="FN110" s="174"/>
      <c r="FO110" s="174"/>
      <c r="FP110" s="174"/>
      <c r="FQ110" s="174"/>
      <c r="FR110" s="174"/>
      <c r="FS110" s="174"/>
      <c r="FT110" s="174"/>
      <c r="FU110" s="174"/>
      <c r="FV110" s="174"/>
      <c r="FW110" s="174"/>
      <c r="FX110" s="174"/>
      <c r="FY110" s="174"/>
      <c r="FZ110" s="174"/>
      <c r="GA110" s="174"/>
      <c r="GB110" s="174"/>
      <c r="GC110" s="174"/>
      <c r="GD110" s="174"/>
      <c r="GE110" s="174"/>
      <c r="GF110" s="174"/>
      <c r="GG110" s="174"/>
      <c r="GH110" s="174"/>
      <c r="GI110" s="174"/>
      <c r="GJ110" s="174"/>
      <c r="GK110" s="174"/>
      <c r="GL110" s="174"/>
      <c r="GM110" s="174"/>
      <c r="GN110" s="174"/>
      <c r="GO110" s="174"/>
      <c r="GP110" s="174"/>
      <c r="GQ110" s="174"/>
      <c r="GR110" s="174"/>
      <c r="GS110" s="174"/>
      <c r="GT110" s="174"/>
      <c r="GU110" s="174"/>
      <c r="GV110" s="174"/>
      <c r="GW110" s="174"/>
      <c r="GX110" s="174"/>
      <c r="GY110" s="174"/>
      <c r="GZ110" s="174"/>
      <c r="HA110" s="174"/>
      <c r="HB110" s="174"/>
      <c r="HC110" s="174"/>
      <c r="HD110" s="174"/>
      <c r="HE110" s="174"/>
      <c r="HF110" s="174"/>
      <c r="HG110" s="174"/>
      <c r="HH110" s="174"/>
      <c r="HI110" s="174"/>
      <c r="HJ110" s="174"/>
      <c r="HK110" s="174"/>
      <c r="HL110" s="174"/>
      <c r="HM110" s="174"/>
      <c r="HN110" s="174"/>
      <c r="HO110" s="174"/>
      <c r="HP110" s="174"/>
      <c r="HQ110" s="174"/>
      <c r="HR110" s="174"/>
      <c r="HS110" s="174"/>
      <c r="HT110" s="174"/>
      <c r="HU110" s="174"/>
      <c r="HV110" s="174"/>
      <c r="HW110" s="174"/>
      <c r="HX110" s="174"/>
      <c r="HY110" s="174"/>
      <c r="HZ110" s="174"/>
      <c r="IA110" s="174"/>
      <c r="IB110" s="174"/>
      <c r="IC110" s="174"/>
      <c r="ID110" s="174"/>
      <c r="IE110" s="174"/>
      <c r="IF110" s="174"/>
      <c r="IG110" s="174"/>
      <c r="IH110" s="174"/>
      <c r="II110" s="174"/>
      <c r="IJ110" s="174"/>
      <c r="IK110" s="174"/>
      <c r="IL110" s="174"/>
      <c r="IM110" s="174"/>
      <c r="IN110" s="174"/>
      <c r="IO110" s="174"/>
      <c r="IP110" s="174"/>
      <c r="IQ110" s="174"/>
      <c r="IR110" s="174"/>
      <c r="IS110" s="174"/>
      <c r="IT110" s="174"/>
      <c r="IU110" s="174"/>
      <c r="IV110" s="174"/>
      <c r="IW110" s="237"/>
    </row>
    <row r="111" ht="13.65" customHeight="1">
      <c r="A111" s="281"/>
      <c r="B111" s="330">
        <v>4255</v>
      </c>
      <c r="C111" t="s" s="332">
        <v>2102</v>
      </c>
      <c r="D111" s="333"/>
      <c r="E111" s="333"/>
      <c r="F111" s="333"/>
      <c r="G111" s="333"/>
      <c r="H111" s="334"/>
      <c r="I111" s="184">
        <v>92</v>
      </c>
      <c r="J111" s="305">
        <v>0</v>
      </c>
      <c r="K111" s="305">
        <v>0</v>
      </c>
      <c r="L111" t="s" s="304">
        <f>IF(J111&gt;0,IF(K111/J111&gt;=100,"&gt;&gt;100",K111/J111*100),"-")</f>
        <v>2015</v>
      </c>
      <c r="M111" s="286"/>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c r="DA111" s="174"/>
      <c r="DB111" s="174"/>
      <c r="DC111" s="174"/>
      <c r="DD111" s="174"/>
      <c r="DE111" s="174"/>
      <c r="DF111" s="174"/>
      <c r="DG111" s="174"/>
      <c r="DH111" s="174"/>
      <c r="DI111" s="174"/>
      <c r="DJ111" s="174"/>
      <c r="DK111" s="174"/>
      <c r="DL111" s="174"/>
      <c r="DM111" s="174"/>
      <c r="DN111" s="174"/>
      <c r="DO111" s="174"/>
      <c r="DP111" s="174"/>
      <c r="DQ111" s="174"/>
      <c r="DR111" s="174"/>
      <c r="DS111" s="174"/>
      <c r="DT111" s="174"/>
      <c r="DU111" s="174"/>
      <c r="DV111" s="174"/>
      <c r="DW111" s="174"/>
      <c r="DX111" s="174"/>
      <c r="DY111" s="174"/>
      <c r="DZ111" s="174"/>
      <c r="EA111" s="174"/>
      <c r="EB111" s="174"/>
      <c r="EC111" s="174"/>
      <c r="ED111" s="174"/>
      <c r="EE111" s="174"/>
      <c r="EF111" s="174"/>
      <c r="EG111" s="174"/>
      <c r="EH111" s="174"/>
      <c r="EI111" s="174"/>
      <c r="EJ111" s="174"/>
      <c r="EK111" s="174"/>
      <c r="EL111" s="174"/>
      <c r="EM111" s="174"/>
      <c r="EN111" s="174"/>
      <c r="EO111" s="174"/>
      <c r="EP111" s="174"/>
      <c r="EQ111" s="174"/>
      <c r="ER111" s="174"/>
      <c r="ES111" s="174"/>
      <c r="ET111" s="174"/>
      <c r="EU111" s="174"/>
      <c r="EV111" s="174"/>
      <c r="EW111" s="174"/>
      <c r="EX111" s="174"/>
      <c r="EY111" s="174"/>
      <c r="EZ111" s="174"/>
      <c r="FA111" s="174"/>
      <c r="FB111" s="174"/>
      <c r="FC111" s="174"/>
      <c r="FD111" s="174"/>
      <c r="FE111" s="174"/>
      <c r="FF111" s="174"/>
      <c r="FG111" s="174"/>
      <c r="FH111" s="174"/>
      <c r="FI111" s="174"/>
      <c r="FJ111" s="174"/>
      <c r="FK111" s="174"/>
      <c r="FL111" s="174"/>
      <c r="FM111" s="174"/>
      <c r="FN111" s="174"/>
      <c r="FO111" s="174"/>
      <c r="FP111" s="174"/>
      <c r="FQ111" s="174"/>
      <c r="FR111" s="174"/>
      <c r="FS111" s="174"/>
      <c r="FT111" s="174"/>
      <c r="FU111" s="174"/>
      <c r="FV111" s="174"/>
      <c r="FW111" s="174"/>
      <c r="FX111" s="174"/>
      <c r="FY111" s="174"/>
      <c r="FZ111" s="174"/>
      <c r="GA111" s="174"/>
      <c r="GB111" s="174"/>
      <c r="GC111" s="174"/>
      <c r="GD111" s="174"/>
      <c r="GE111" s="174"/>
      <c r="GF111" s="174"/>
      <c r="GG111" s="174"/>
      <c r="GH111" s="174"/>
      <c r="GI111" s="174"/>
      <c r="GJ111" s="174"/>
      <c r="GK111" s="174"/>
      <c r="GL111" s="174"/>
      <c r="GM111" s="174"/>
      <c r="GN111" s="174"/>
      <c r="GO111" s="174"/>
      <c r="GP111" s="174"/>
      <c r="GQ111" s="174"/>
      <c r="GR111" s="174"/>
      <c r="GS111" s="174"/>
      <c r="GT111" s="174"/>
      <c r="GU111" s="174"/>
      <c r="GV111" s="174"/>
      <c r="GW111" s="174"/>
      <c r="GX111" s="174"/>
      <c r="GY111" s="174"/>
      <c r="GZ111" s="174"/>
      <c r="HA111" s="174"/>
      <c r="HB111" s="174"/>
      <c r="HC111" s="174"/>
      <c r="HD111" s="174"/>
      <c r="HE111" s="174"/>
      <c r="HF111" s="174"/>
      <c r="HG111" s="174"/>
      <c r="HH111" s="174"/>
      <c r="HI111" s="174"/>
      <c r="HJ111" s="174"/>
      <c r="HK111" s="174"/>
      <c r="HL111" s="174"/>
      <c r="HM111" s="174"/>
      <c r="HN111" s="174"/>
      <c r="HO111" s="174"/>
      <c r="HP111" s="174"/>
      <c r="HQ111" s="174"/>
      <c r="HR111" s="174"/>
      <c r="HS111" s="174"/>
      <c r="HT111" s="174"/>
      <c r="HU111" s="174"/>
      <c r="HV111" s="174"/>
      <c r="HW111" s="174"/>
      <c r="HX111" s="174"/>
      <c r="HY111" s="174"/>
      <c r="HZ111" s="174"/>
      <c r="IA111" s="174"/>
      <c r="IB111" s="174"/>
      <c r="IC111" s="174"/>
      <c r="ID111" s="174"/>
      <c r="IE111" s="174"/>
      <c r="IF111" s="174"/>
      <c r="IG111" s="174"/>
      <c r="IH111" s="174"/>
      <c r="II111" s="174"/>
      <c r="IJ111" s="174"/>
      <c r="IK111" s="174"/>
      <c r="IL111" s="174"/>
      <c r="IM111" s="174"/>
      <c r="IN111" s="174"/>
      <c r="IO111" s="174"/>
      <c r="IP111" s="174"/>
      <c r="IQ111" s="174"/>
      <c r="IR111" s="174"/>
      <c r="IS111" s="174"/>
      <c r="IT111" s="174"/>
      <c r="IU111" s="174"/>
      <c r="IV111" s="174"/>
      <c r="IW111" s="237"/>
    </row>
    <row r="112" ht="13.65" customHeight="1">
      <c r="A112" s="281"/>
      <c r="B112" s="330">
        <v>4256</v>
      </c>
      <c r="C112" t="s" s="332">
        <v>2103</v>
      </c>
      <c r="D112" s="333"/>
      <c r="E112" s="333"/>
      <c r="F112" s="333"/>
      <c r="G112" s="333"/>
      <c r="H112" s="334"/>
      <c r="I112" s="184">
        <v>93</v>
      </c>
      <c r="J112" s="305">
        <v>0</v>
      </c>
      <c r="K112" s="305">
        <v>0</v>
      </c>
      <c r="L112" t="s" s="304">
        <f>IF(J112&gt;0,IF(K112/J112&gt;=100,"&gt;&gt;100",K112/J112*100),"-")</f>
        <v>2015</v>
      </c>
      <c r="M112" s="286"/>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c r="CT112" s="174"/>
      <c r="CU112" s="174"/>
      <c r="CV112" s="174"/>
      <c r="CW112" s="174"/>
      <c r="CX112" s="174"/>
      <c r="CY112" s="174"/>
      <c r="CZ112" s="174"/>
      <c r="DA112" s="174"/>
      <c r="DB112" s="174"/>
      <c r="DC112" s="174"/>
      <c r="DD112" s="174"/>
      <c r="DE112" s="174"/>
      <c r="DF112" s="174"/>
      <c r="DG112" s="174"/>
      <c r="DH112" s="174"/>
      <c r="DI112" s="174"/>
      <c r="DJ112" s="174"/>
      <c r="DK112" s="174"/>
      <c r="DL112" s="174"/>
      <c r="DM112" s="174"/>
      <c r="DN112" s="174"/>
      <c r="DO112" s="174"/>
      <c r="DP112" s="174"/>
      <c r="DQ112" s="174"/>
      <c r="DR112" s="174"/>
      <c r="DS112" s="174"/>
      <c r="DT112" s="174"/>
      <c r="DU112" s="174"/>
      <c r="DV112" s="174"/>
      <c r="DW112" s="174"/>
      <c r="DX112" s="174"/>
      <c r="DY112" s="174"/>
      <c r="DZ112" s="174"/>
      <c r="EA112" s="174"/>
      <c r="EB112" s="174"/>
      <c r="EC112" s="174"/>
      <c r="ED112" s="174"/>
      <c r="EE112" s="174"/>
      <c r="EF112" s="174"/>
      <c r="EG112" s="174"/>
      <c r="EH112" s="174"/>
      <c r="EI112" s="174"/>
      <c r="EJ112" s="174"/>
      <c r="EK112" s="174"/>
      <c r="EL112" s="174"/>
      <c r="EM112" s="174"/>
      <c r="EN112" s="174"/>
      <c r="EO112" s="174"/>
      <c r="EP112" s="174"/>
      <c r="EQ112" s="174"/>
      <c r="ER112" s="174"/>
      <c r="ES112" s="174"/>
      <c r="ET112" s="174"/>
      <c r="EU112" s="174"/>
      <c r="EV112" s="174"/>
      <c r="EW112" s="174"/>
      <c r="EX112" s="174"/>
      <c r="EY112" s="174"/>
      <c r="EZ112" s="174"/>
      <c r="FA112" s="174"/>
      <c r="FB112" s="174"/>
      <c r="FC112" s="174"/>
      <c r="FD112" s="174"/>
      <c r="FE112" s="174"/>
      <c r="FF112" s="174"/>
      <c r="FG112" s="174"/>
      <c r="FH112" s="174"/>
      <c r="FI112" s="174"/>
      <c r="FJ112" s="174"/>
      <c r="FK112" s="174"/>
      <c r="FL112" s="174"/>
      <c r="FM112" s="174"/>
      <c r="FN112" s="174"/>
      <c r="FO112" s="174"/>
      <c r="FP112" s="174"/>
      <c r="FQ112" s="174"/>
      <c r="FR112" s="174"/>
      <c r="FS112" s="174"/>
      <c r="FT112" s="174"/>
      <c r="FU112" s="174"/>
      <c r="FV112" s="174"/>
      <c r="FW112" s="174"/>
      <c r="FX112" s="174"/>
      <c r="FY112" s="174"/>
      <c r="FZ112" s="174"/>
      <c r="GA112" s="174"/>
      <c r="GB112" s="174"/>
      <c r="GC112" s="174"/>
      <c r="GD112" s="174"/>
      <c r="GE112" s="174"/>
      <c r="GF112" s="174"/>
      <c r="GG112" s="174"/>
      <c r="GH112" s="174"/>
      <c r="GI112" s="174"/>
      <c r="GJ112" s="174"/>
      <c r="GK112" s="174"/>
      <c r="GL112" s="174"/>
      <c r="GM112" s="174"/>
      <c r="GN112" s="174"/>
      <c r="GO112" s="174"/>
      <c r="GP112" s="174"/>
      <c r="GQ112" s="174"/>
      <c r="GR112" s="174"/>
      <c r="GS112" s="174"/>
      <c r="GT112" s="174"/>
      <c r="GU112" s="174"/>
      <c r="GV112" s="174"/>
      <c r="GW112" s="174"/>
      <c r="GX112" s="174"/>
      <c r="GY112" s="174"/>
      <c r="GZ112" s="174"/>
      <c r="HA112" s="174"/>
      <c r="HB112" s="174"/>
      <c r="HC112" s="174"/>
      <c r="HD112" s="174"/>
      <c r="HE112" s="174"/>
      <c r="HF112" s="174"/>
      <c r="HG112" s="174"/>
      <c r="HH112" s="174"/>
      <c r="HI112" s="174"/>
      <c r="HJ112" s="174"/>
      <c r="HK112" s="174"/>
      <c r="HL112" s="174"/>
      <c r="HM112" s="174"/>
      <c r="HN112" s="174"/>
      <c r="HO112" s="174"/>
      <c r="HP112" s="174"/>
      <c r="HQ112" s="174"/>
      <c r="HR112" s="174"/>
      <c r="HS112" s="174"/>
      <c r="HT112" s="174"/>
      <c r="HU112" s="174"/>
      <c r="HV112" s="174"/>
      <c r="HW112" s="174"/>
      <c r="HX112" s="174"/>
      <c r="HY112" s="174"/>
      <c r="HZ112" s="174"/>
      <c r="IA112" s="174"/>
      <c r="IB112" s="174"/>
      <c r="IC112" s="174"/>
      <c r="ID112" s="174"/>
      <c r="IE112" s="174"/>
      <c r="IF112" s="174"/>
      <c r="IG112" s="174"/>
      <c r="IH112" s="174"/>
      <c r="II112" s="174"/>
      <c r="IJ112" s="174"/>
      <c r="IK112" s="174"/>
      <c r="IL112" s="174"/>
      <c r="IM112" s="174"/>
      <c r="IN112" s="174"/>
      <c r="IO112" s="174"/>
      <c r="IP112" s="174"/>
      <c r="IQ112" s="174"/>
      <c r="IR112" s="174"/>
      <c r="IS112" s="174"/>
      <c r="IT112" s="174"/>
      <c r="IU112" s="174"/>
      <c r="IV112" s="174"/>
      <c r="IW112" s="237"/>
    </row>
    <row r="113" ht="13.65" customHeight="1">
      <c r="A113" s="281"/>
      <c r="B113" s="330">
        <v>4257</v>
      </c>
      <c r="C113" t="s" s="332">
        <v>2104</v>
      </c>
      <c r="D113" s="333"/>
      <c r="E113" s="333"/>
      <c r="F113" s="333"/>
      <c r="G113" s="333"/>
      <c r="H113" s="334"/>
      <c r="I113" s="184">
        <v>94</v>
      </c>
      <c r="J113" s="305">
        <v>59152</v>
      </c>
      <c r="K113" s="305">
        <v>34939</v>
      </c>
      <c r="L113" s="306">
        <f>IF(J113&gt;0,IF(K113/J113&gt;=100,"&gt;&gt;100",K113/J113*100),"-")</f>
        <v>59.0664728157966</v>
      </c>
      <c r="M113" s="286"/>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c r="CT113" s="174"/>
      <c r="CU113" s="174"/>
      <c r="CV113" s="174"/>
      <c r="CW113" s="174"/>
      <c r="CX113" s="174"/>
      <c r="CY113" s="174"/>
      <c r="CZ113" s="174"/>
      <c r="DA113" s="174"/>
      <c r="DB113" s="174"/>
      <c r="DC113" s="174"/>
      <c r="DD113" s="174"/>
      <c r="DE113" s="174"/>
      <c r="DF113" s="174"/>
      <c r="DG113" s="174"/>
      <c r="DH113" s="174"/>
      <c r="DI113" s="174"/>
      <c r="DJ113" s="174"/>
      <c r="DK113" s="174"/>
      <c r="DL113" s="174"/>
      <c r="DM113" s="174"/>
      <c r="DN113" s="174"/>
      <c r="DO113" s="174"/>
      <c r="DP113" s="174"/>
      <c r="DQ113" s="174"/>
      <c r="DR113" s="174"/>
      <c r="DS113" s="174"/>
      <c r="DT113" s="174"/>
      <c r="DU113" s="174"/>
      <c r="DV113" s="174"/>
      <c r="DW113" s="174"/>
      <c r="DX113" s="174"/>
      <c r="DY113" s="174"/>
      <c r="DZ113" s="174"/>
      <c r="EA113" s="174"/>
      <c r="EB113" s="174"/>
      <c r="EC113" s="174"/>
      <c r="ED113" s="174"/>
      <c r="EE113" s="174"/>
      <c r="EF113" s="174"/>
      <c r="EG113" s="174"/>
      <c r="EH113" s="174"/>
      <c r="EI113" s="174"/>
      <c r="EJ113" s="174"/>
      <c r="EK113" s="174"/>
      <c r="EL113" s="174"/>
      <c r="EM113" s="174"/>
      <c r="EN113" s="174"/>
      <c r="EO113" s="174"/>
      <c r="EP113" s="174"/>
      <c r="EQ113" s="174"/>
      <c r="ER113" s="174"/>
      <c r="ES113" s="174"/>
      <c r="ET113" s="174"/>
      <c r="EU113" s="174"/>
      <c r="EV113" s="174"/>
      <c r="EW113" s="174"/>
      <c r="EX113" s="174"/>
      <c r="EY113" s="174"/>
      <c r="EZ113" s="174"/>
      <c r="FA113" s="174"/>
      <c r="FB113" s="174"/>
      <c r="FC113" s="174"/>
      <c r="FD113" s="174"/>
      <c r="FE113" s="174"/>
      <c r="FF113" s="174"/>
      <c r="FG113" s="174"/>
      <c r="FH113" s="174"/>
      <c r="FI113" s="174"/>
      <c r="FJ113" s="174"/>
      <c r="FK113" s="174"/>
      <c r="FL113" s="174"/>
      <c r="FM113" s="174"/>
      <c r="FN113" s="174"/>
      <c r="FO113" s="174"/>
      <c r="FP113" s="174"/>
      <c r="FQ113" s="174"/>
      <c r="FR113" s="174"/>
      <c r="FS113" s="174"/>
      <c r="FT113" s="174"/>
      <c r="FU113" s="174"/>
      <c r="FV113" s="174"/>
      <c r="FW113" s="174"/>
      <c r="FX113" s="174"/>
      <c r="FY113" s="174"/>
      <c r="FZ113" s="174"/>
      <c r="GA113" s="174"/>
      <c r="GB113" s="174"/>
      <c r="GC113" s="174"/>
      <c r="GD113" s="174"/>
      <c r="GE113" s="174"/>
      <c r="GF113" s="174"/>
      <c r="GG113" s="174"/>
      <c r="GH113" s="174"/>
      <c r="GI113" s="174"/>
      <c r="GJ113" s="174"/>
      <c r="GK113" s="174"/>
      <c r="GL113" s="174"/>
      <c r="GM113" s="174"/>
      <c r="GN113" s="174"/>
      <c r="GO113" s="174"/>
      <c r="GP113" s="174"/>
      <c r="GQ113" s="174"/>
      <c r="GR113" s="174"/>
      <c r="GS113" s="174"/>
      <c r="GT113" s="174"/>
      <c r="GU113" s="174"/>
      <c r="GV113" s="174"/>
      <c r="GW113" s="174"/>
      <c r="GX113" s="174"/>
      <c r="GY113" s="174"/>
      <c r="GZ113" s="174"/>
      <c r="HA113" s="174"/>
      <c r="HB113" s="174"/>
      <c r="HC113" s="174"/>
      <c r="HD113" s="174"/>
      <c r="HE113" s="174"/>
      <c r="HF113" s="174"/>
      <c r="HG113" s="174"/>
      <c r="HH113" s="174"/>
      <c r="HI113" s="174"/>
      <c r="HJ113" s="174"/>
      <c r="HK113" s="174"/>
      <c r="HL113" s="174"/>
      <c r="HM113" s="174"/>
      <c r="HN113" s="174"/>
      <c r="HO113" s="174"/>
      <c r="HP113" s="174"/>
      <c r="HQ113" s="174"/>
      <c r="HR113" s="174"/>
      <c r="HS113" s="174"/>
      <c r="HT113" s="174"/>
      <c r="HU113" s="174"/>
      <c r="HV113" s="174"/>
      <c r="HW113" s="174"/>
      <c r="HX113" s="174"/>
      <c r="HY113" s="174"/>
      <c r="HZ113" s="174"/>
      <c r="IA113" s="174"/>
      <c r="IB113" s="174"/>
      <c r="IC113" s="174"/>
      <c r="ID113" s="174"/>
      <c r="IE113" s="174"/>
      <c r="IF113" s="174"/>
      <c r="IG113" s="174"/>
      <c r="IH113" s="174"/>
      <c r="II113" s="174"/>
      <c r="IJ113" s="174"/>
      <c r="IK113" s="174"/>
      <c r="IL113" s="174"/>
      <c r="IM113" s="174"/>
      <c r="IN113" s="174"/>
      <c r="IO113" s="174"/>
      <c r="IP113" s="174"/>
      <c r="IQ113" s="174"/>
      <c r="IR113" s="174"/>
      <c r="IS113" s="174"/>
      <c r="IT113" s="174"/>
      <c r="IU113" s="174"/>
      <c r="IV113" s="174"/>
      <c r="IW113" s="237"/>
    </row>
    <row r="114" ht="13.65" customHeight="1">
      <c r="A114" s="281"/>
      <c r="B114" s="330">
        <v>4258</v>
      </c>
      <c r="C114" t="s" s="332">
        <v>2105</v>
      </c>
      <c r="D114" s="333"/>
      <c r="E114" s="333"/>
      <c r="F114" s="333"/>
      <c r="G114" s="333"/>
      <c r="H114" s="334"/>
      <c r="I114" s="184">
        <v>95</v>
      </c>
      <c r="J114" s="305">
        <v>0</v>
      </c>
      <c r="K114" s="305">
        <v>0</v>
      </c>
      <c r="L114" t="s" s="304">
        <f>IF(J114&gt;0,IF(K114/J114&gt;=100,"&gt;&gt;100",K114/J114*100),"-")</f>
        <v>2015</v>
      </c>
      <c r="M114" s="286"/>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c r="CT114" s="174"/>
      <c r="CU114" s="174"/>
      <c r="CV114" s="174"/>
      <c r="CW114" s="174"/>
      <c r="CX114" s="174"/>
      <c r="CY114" s="174"/>
      <c r="CZ114" s="174"/>
      <c r="DA114" s="174"/>
      <c r="DB114" s="174"/>
      <c r="DC114" s="174"/>
      <c r="DD114" s="174"/>
      <c r="DE114" s="174"/>
      <c r="DF114" s="174"/>
      <c r="DG114" s="174"/>
      <c r="DH114" s="174"/>
      <c r="DI114" s="174"/>
      <c r="DJ114" s="174"/>
      <c r="DK114" s="174"/>
      <c r="DL114" s="174"/>
      <c r="DM114" s="174"/>
      <c r="DN114" s="174"/>
      <c r="DO114" s="174"/>
      <c r="DP114" s="174"/>
      <c r="DQ114" s="174"/>
      <c r="DR114" s="174"/>
      <c r="DS114" s="174"/>
      <c r="DT114" s="174"/>
      <c r="DU114" s="174"/>
      <c r="DV114" s="174"/>
      <c r="DW114" s="174"/>
      <c r="DX114" s="174"/>
      <c r="DY114" s="174"/>
      <c r="DZ114" s="174"/>
      <c r="EA114" s="174"/>
      <c r="EB114" s="174"/>
      <c r="EC114" s="174"/>
      <c r="ED114" s="174"/>
      <c r="EE114" s="174"/>
      <c r="EF114" s="174"/>
      <c r="EG114" s="174"/>
      <c r="EH114" s="174"/>
      <c r="EI114" s="174"/>
      <c r="EJ114" s="174"/>
      <c r="EK114" s="174"/>
      <c r="EL114" s="174"/>
      <c r="EM114" s="174"/>
      <c r="EN114" s="174"/>
      <c r="EO114" s="174"/>
      <c r="EP114" s="174"/>
      <c r="EQ114" s="174"/>
      <c r="ER114" s="174"/>
      <c r="ES114" s="174"/>
      <c r="ET114" s="174"/>
      <c r="EU114" s="174"/>
      <c r="EV114" s="174"/>
      <c r="EW114" s="174"/>
      <c r="EX114" s="174"/>
      <c r="EY114" s="174"/>
      <c r="EZ114" s="174"/>
      <c r="FA114" s="174"/>
      <c r="FB114" s="174"/>
      <c r="FC114" s="174"/>
      <c r="FD114" s="174"/>
      <c r="FE114" s="174"/>
      <c r="FF114" s="174"/>
      <c r="FG114" s="174"/>
      <c r="FH114" s="174"/>
      <c r="FI114" s="174"/>
      <c r="FJ114" s="174"/>
      <c r="FK114" s="174"/>
      <c r="FL114" s="174"/>
      <c r="FM114" s="174"/>
      <c r="FN114" s="174"/>
      <c r="FO114" s="174"/>
      <c r="FP114" s="174"/>
      <c r="FQ114" s="174"/>
      <c r="FR114" s="174"/>
      <c r="FS114" s="174"/>
      <c r="FT114" s="174"/>
      <c r="FU114" s="174"/>
      <c r="FV114" s="174"/>
      <c r="FW114" s="174"/>
      <c r="FX114" s="174"/>
      <c r="FY114" s="174"/>
      <c r="FZ114" s="174"/>
      <c r="GA114" s="174"/>
      <c r="GB114" s="174"/>
      <c r="GC114" s="174"/>
      <c r="GD114" s="174"/>
      <c r="GE114" s="174"/>
      <c r="GF114" s="174"/>
      <c r="GG114" s="174"/>
      <c r="GH114" s="174"/>
      <c r="GI114" s="174"/>
      <c r="GJ114" s="174"/>
      <c r="GK114" s="174"/>
      <c r="GL114" s="174"/>
      <c r="GM114" s="174"/>
      <c r="GN114" s="174"/>
      <c r="GO114" s="174"/>
      <c r="GP114" s="174"/>
      <c r="GQ114" s="174"/>
      <c r="GR114" s="174"/>
      <c r="GS114" s="174"/>
      <c r="GT114" s="174"/>
      <c r="GU114" s="174"/>
      <c r="GV114" s="174"/>
      <c r="GW114" s="174"/>
      <c r="GX114" s="174"/>
      <c r="GY114" s="174"/>
      <c r="GZ114" s="174"/>
      <c r="HA114" s="174"/>
      <c r="HB114" s="174"/>
      <c r="HC114" s="174"/>
      <c r="HD114" s="174"/>
      <c r="HE114" s="174"/>
      <c r="HF114" s="174"/>
      <c r="HG114" s="174"/>
      <c r="HH114" s="174"/>
      <c r="HI114" s="174"/>
      <c r="HJ114" s="174"/>
      <c r="HK114" s="174"/>
      <c r="HL114" s="174"/>
      <c r="HM114" s="174"/>
      <c r="HN114" s="174"/>
      <c r="HO114" s="174"/>
      <c r="HP114" s="174"/>
      <c r="HQ114" s="174"/>
      <c r="HR114" s="174"/>
      <c r="HS114" s="174"/>
      <c r="HT114" s="174"/>
      <c r="HU114" s="174"/>
      <c r="HV114" s="174"/>
      <c r="HW114" s="174"/>
      <c r="HX114" s="174"/>
      <c r="HY114" s="174"/>
      <c r="HZ114" s="174"/>
      <c r="IA114" s="174"/>
      <c r="IB114" s="174"/>
      <c r="IC114" s="174"/>
      <c r="ID114" s="174"/>
      <c r="IE114" s="174"/>
      <c r="IF114" s="174"/>
      <c r="IG114" s="174"/>
      <c r="IH114" s="174"/>
      <c r="II114" s="174"/>
      <c r="IJ114" s="174"/>
      <c r="IK114" s="174"/>
      <c r="IL114" s="174"/>
      <c r="IM114" s="174"/>
      <c r="IN114" s="174"/>
      <c r="IO114" s="174"/>
      <c r="IP114" s="174"/>
      <c r="IQ114" s="174"/>
      <c r="IR114" s="174"/>
      <c r="IS114" s="174"/>
      <c r="IT114" s="174"/>
      <c r="IU114" s="174"/>
      <c r="IV114" s="174"/>
      <c r="IW114" s="237"/>
    </row>
    <row r="115" ht="13.65" customHeight="1">
      <c r="A115" s="281"/>
      <c r="B115" s="330">
        <v>4259</v>
      </c>
      <c r="C115" t="s" s="332">
        <v>2106</v>
      </c>
      <c r="D115" s="333"/>
      <c r="E115" s="333"/>
      <c r="F115" s="333"/>
      <c r="G115" s="333"/>
      <c r="H115" s="334"/>
      <c r="I115" s="184">
        <v>96</v>
      </c>
      <c r="J115" s="305">
        <v>1564</v>
      </c>
      <c r="K115" s="305">
        <v>1844</v>
      </c>
      <c r="L115" s="306">
        <f>IF(J115&gt;0,IF(K115/J115&gt;=100,"&gt;&gt;100",K115/J115*100),"-")</f>
        <v>117.902813299233</v>
      </c>
      <c r="M115" s="286"/>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c r="CT115" s="174"/>
      <c r="CU115" s="174"/>
      <c r="CV115" s="174"/>
      <c r="CW115" s="174"/>
      <c r="CX115" s="174"/>
      <c r="CY115" s="174"/>
      <c r="CZ115" s="174"/>
      <c r="DA115" s="174"/>
      <c r="DB115" s="174"/>
      <c r="DC115" s="174"/>
      <c r="DD115" s="174"/>
      <c r="DE115" s="174"/>
      <c r="DF115" s="174"/>
      <c r="DG115" s="174"/>
      <c r="DH115" s="174"/>
      <c r="DI115" s="174"/>
      <c r="DJ115" s="174"/>
      <c r="DK115" s="174"/>
      <c r="DL115" s="174"/>
      <c r="DM115" s="174"/>
      <c r="DN115" s="174"/>
      <c r="DO115" s="174"/>
      <c r="DP115" s="174"/>
      <c r="DQ115" s="174"/>
      <c r="DR115" s="174"/>
      <c r="DS115" s="174"/>
      <c r="DT115" s="174"/>
      <c r="DU115" s="174"/>
      <c r="DV115" s="174"/>
      <c r="DW115" s="174"/>
      <c r="DX115" s="174"/>
      <c r="DY115" s="174"/>
      <c r="DZ115" s="174"/>
      <c r="EA115" s="174"/>
      <c r="EB115" s="174"/>
      <c r="EC115" s="174"/>
      <c r="ED115" s="174"/>
      <c r="EE115" s="174"/>
      <c r="EF115" s="174"/>
      <c r="EG115" s="174"/>
      <c r="EH115" s="174"/>
      <c r="EI115" s="174"/>
      <c r="EJ115" s="174"/>
      <c r="EK115" s="174"/>
      <c r="EL115" s="174"/>
      <c r="EM115" s="174"/>
      <c r="EN115" s="174"/>
      <c r="EO115" s="174"/>
      <c r="EP115" s="174"/>
      <c r="EQ115" s="174"/>
      <c r="ER115" s="174"/>
      <c r="ES115" s="174"/>
      <c r="ET115" s="174"/>
      <c r="EU115" s="174"/>
      <c r="EV115" s="174"/>
      <c r="EW115" s="174"/>
      <c r="EX115" s="174"/>
      <c r="EY115" s="174"/>
      <c r="EZ115" s="174"/>
      <c r="FA115" s="174"/>
      <c r="FB115" s="174"/>
      <c r="FC115" s="174"/>
      <c r="FD115" s="174"/>
      <c r="FE115" s="174"/>
      <c r="FF115" s="174"/>
      <c r="FG115" s="174"/>
      <c r="FH115" s="174"/>
      <c r="FI115" s="174"/>
      <c r="FJ115" s="174"/>
      <c r="FK115" s="174"/>
      <c r="FL115" s="174"/>
      <c r="FM115" s="174"/>
      <c r="FN115" s="174"/>
      <c r="FO115" s="174"/>
      <c r="FP115" s="174"/>
      <c r="FQ115" s="174"/>
      <c r="FR115" s="174"/>
      <c r="FS115" s="174"/>
      <c r="FT115" s="174"/>
      <c r="FU115" s="174"/>
      <c r="FV115" s="174"/>
      <c r="FW115" s="174"/>
      <c r="FX115" s="174"/>
      <c r="FY115" s="174"/>
      <c r="FZ115" s="174"/>
      <c r="GA115" s="174"/>
      <c r="GB115" s="174"/>
      <c r="GC115" s="174"/>
      <c r="GD115" s="174"/>
      <c r="GE115" s="174"/>
      <c r="GF115" s="174"/>
      <c r="GG115" s="174"/>
      <c r="GH115" s="174"/>
      <c r="GI115" s="174"/>
      <c r="GJ115" s="174"/>
      <c r="GK115" s="174"/>
      <c r="GL115" s="174"/>
      <c r="GM115" s="174"/>
      <c r="GN115" s="174"/>
      <c r="GO115" s="174"/>
      <c r="GP115" s="174"/>
      <c r="GQ115" s="174"/>
      <c r="GR115" s="174"/>
      <c r="GS115" s="174"/>
      <c r="GT115" s="174"/>
      <c r="GU115" s="174"/>
      <c r="GV115" s="174"/>
      <c r="GW115" s="174"/>
      <c r="GX115" s="174"/>
      <c r="GY115" s="174"/>
      <c r="GZ115" s="174"/>
      <c r="HA115" s="174"/>
      <c r="HB115" s="174"/>
      <c r="HC115" s="174"/>
      <c r="HD115" s="174"/>
      <c r="HE115" s="174"/>
      <c r="HF115" s="174"/>
      <c r="HG115" s="174"/>
      <c r="HH115" s="174"/>
      <c r="HI115" s="174"/>
      <c r="HJ115" s="174"/>
      <c r="HK115" s="174"/>
      <c r="HL115" s="174"/>
      <c r="HM115" s="174"/>
      <c r="HN115" s="174"/>
      <c r="HO115" s="174"/>
      <c r="HP115" s="174"/>
      <c r="HQ115" s="174"/>
      <c r="HR115" s="174"/>
      <c r="HS115" s="174"/>
      <c r="HT115" s="174"/>
      <c r="HU115" s="174"/>
      <c r="HV115" s="174"/>
      <c r="HW115" s="174"/>
      <c r="HX115" s="174"/>
      <c r="HY115" s="174"/>
      <c r="HZ115" s="174"/>
      <c r="IA115" s="174"/>
      <c r="IB115" s="174"/>
      <c r="IC115" s="174"/>
      <c r="ID115" s="174"/>
      <c r="IE115" s="174"/>
      <c r="IF115" s="174"/>
      <c r="IG115" s="174"/>
      <c r="IH115" s="174"/>
      <c r="II115" s="174"/>
      <c r="IJ115" s="174"/>
      <c r="IK115" s="174"/>
      <c r="IL115" s="174"/>
      <c r="IM115" s="174"/>
      <c r="IN115" s="174"/>
      <c r="IO115" s="174"/>
      <c r="IP115" s="174"/>
      <c r="IQ115" s="174"/>
      <c r="IR115" s="174"/>
      <c r="IS115" s="174"/>
      <c r="IT115" s="174"/>
      <c r="IU115" s="174"/>
      <c r="IV115" s="174"/>
      <c r="IW115" s="237"/>
    </row>
    <row r="116" ht="12.75" customHeight="1">
      <c r="A116" s="281"/>
      <c r="B116" s="330">
        <v>426</v>
      </c>
      <c r="C116" t="s" s="332">
        <v>2107</v>
      </c>
      <c r="D116" s="333"/>
      <c r="E116" s="333"/>
      <c r="F116" s="333"/>
      <c r="G116" s="333"/>
      <c r="H116" s="334"/>
      <c r="I116" s="184">
        <v>97</v>
      </c>
      <c r="J116" s="303">
        <f>SUM(J117:J120)</f>
        <v>0</v>
      </c>
      <c r="K116" s="303">
        <f>SUM(K117:K120)</f>
        <v>2998</v>
      </c>
      <c r="L116" t="s" s="304">
        <f>IF(J116&gt;0,IF(K116/J116&gt;=100,"&gt;&gt;100",K116/J116*100),"-")</f>
        <v>2015</v>
      </c>
      <c r="M116" s="286"/>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c r="CT116" s="174"/>
      <c r="CU116" s="174"/>
      <c r="CV116" s="174"/>
      <c r="CW116" s="174"/>
      <c r="CX116" s="174"/>
      <c r="CY116" s="174"/>
      <c r="CZ116" s="174"/>
      <c r="DA116" s="174"/>
      <c r="DB116" s="174"/>
      <c r="DC116" s="174"/>
      <c r="DD116" s="174"/>
      <c r="DE116" s="174"/>
      <c r="DF116" s="174"/>
      <c r="DG116" s="174"/>
      <c r="DH116" s="174"/>
      <c r="DI116" s="174"/>
      <c r="DJ116" s="174"/>
      <c r="DK116" s="174"/>
      <c r="DL116" s="174"/>
      <c r="DM116" s="174"/>
      <c r="DN116" s="174"/>
      <c r="DO116" s="174"/>
      <c r="DP116" s="174"/>
      <c r="DQ116" s="174"/>
      <c r="DR116" s="174"/>
      <c r="DS116" s="174"/>
      <c r="DT116" s="174"/>
      <c r="DU116" s="174"/>
      <c r="DV116" s="174"/>
      <c r="DW116" s="174"/>
      <c r="DX116" s="174"/>
      <c r="DY116" s="174"/>
      <c r="DZ116" s="174"/>
      <c r="EA116" s="174"/>
      <c r="EB116" s="174"/>
      <c r="EC116" s="174"/>
      <c r="ED116" s="174"/>
      <c r="EE116" s="174"/>
      <c r="EF116" s="174"/>
      <c r="EG116" s="174"/>
      <c r="EH116" s="174"/>
      <c r="EI116" s="174"/>
      <c r="EJ116" s="174"/>
      <c r="EK116" s="174"/>
      <c r="EL116" s="174"/>
      <c r="EM116" s="174"/>
      <c r="EN116" s="174"/>
      <c r="EO116" s="174"/>
      <c r="EP116" s="174"/>
      <c r="EQ116" s="174"/>
      <c r="ER116" s="174"/>
      <c r="ES116" s="174"/>
      <c r="ET116" s="174"/>
      <c r="EU116" s="174"/>
      <c r="EV116" s="174"/>
      <c r="EW116" s="174"/>
      <c r="EX116" s="174"/>
      <c r="EY116" s="174"/>
      <c r="EZ116" s="174"/>
      <c r="FA116" s="174"/>
      <c r="FB116" s="174"/>
      <c r="FC116" s="174"/>
      <c r="FD116" s="174"/>
      <c r="FE116" s="174"/>
      <c r="FF116" s="174"/>
      <c r="FG116" s="174"/>
      <c r="FH116" s="174"/>
      <c r="FI116" s="174"/>
      <c r="FJ116" s="174"/>
      <c r="FK116" s="174"/>
      <c r="FL116" s="174"/>
      <c r="FM116" s="174"/>
      <c r="FN116" s="174"/>
      <c r="FO116" s="174"/>
      <c r="FP116" s="174"/>
      <c r="FQ116" s="174"/>
      <c r="FR116" s="174"/>
      <c r="FS116" s="174"/>
      <c r="FT116" s="174"/>
      <c r="FU116" s="174"/>
      <c r="FV116" s="174"/>
      <c r="FW116" s="174"/>
      <c r="FX116" s="174"/>
      <c r="FY116" s="174"/>
      <c r="FZ116" s="174"/>
      <c r="GA116" s="174"/>
      <c r="GB116" s="174"/>
      <c r="GC116" s="174"/>
      <c r="GD116" s="174"/>
      <c r="GE116" s="174"/>
      <c r="GF116" s="174"/>
      <c r="GG116" s="174"/>
      <c r="GH116" s="174"/>
      <c r="GI116" s="174"/>
      <c r="GJ116" s="174"/>
      <c r="GK116" s="174"/>
      <c r="GL116" s="174"/>
      <c r="GM116" s="174"/>
      <c r="GN116" s="174"/>
      <c r="GO116" s="174"/>
      <c r="GP116" s="174"/>
      <c r="GQ116" s="174"/>
      <c r="GR116" s="174"/>
      <c r="GS116" s="174"/>
      <c r="GT116" s="174"/>
      <c r="GU116" s="174"/>
      <c r="GV116" s="174"/>
      <c r="GW116" s="174"/>
      <c r="GX116" s="174"/>
      <c r="GY116" s="174"/>
      <c r="GZ116" s="174"/>
      <c r="HA116" s="174"/>
      <c r="HB116" s="174"/>
      <c r="HC116" s="174"/>
      <c r="HD116" s="174"/>
      <c r="HE116" s="174"/>
      <c r="HF116" s="174"/>
      <c r="HG116" s="174"/>
      <c r="HH116" s="174"/>
      <c r="HI116" s="174"/>
      <c r="HJ116" s="174"/>
      <c r="HK116" s="174"/>
      <c r="HL116" s="174"/>
      <c r="HM116" s="174"/>
      <c r="HN116" s="174"/>
      <c r="HO116" s="174"/>
      <c r="HP116" s="174"/>
      <c r="HQ116" s="174"/>
      <c r="HR116" s="174"/>
      <c r="HS116" s="174"/>
      <c r="HT116" s="174"/>
      <c r="HU116" s="174"/>
      <c r="HV116" s="174"/>
      <c r="HW116" s="174"/>
      <c r="HX116" s="174"/>
      <c r="HY116" s="174"/>
      <c r="HZ116" s="174"/>
      <c r="IA116" s="174"/>
      <c r="IB116" s="174"/>
      <c r="IC116" s="174"/>
      <c r="ID116" s="174"/>
      <c r="IE116" s="174"/>
      <c r="IF116" s="174"/>
      <c r="IG116" s="174"/>
      <c r="IH116" s="174"/>
      <c r="II116" s="174"/>
      <c r="IJ116" s="174"/>
      <c r="IK116" s="174"/>
      <c r="IL116" s="174"/>
      <c r="IM116" s="174"/>
      <c r="IN116" s="174"/>
      <c r="IO116" s="174"/>
      <c r="IP116" s="174"/>
      <c r="IQ116" s="174"/>
      <c r="IR116" s="174"/>
      <c r="IS116" s="174"/>
      <c r="IT116" s="174"/>
      <c r="IU116" s="174"/>
      <c r="IV116" s="174"/>
      <c r="IW116" s="237"/>
    </row>
    <row r="117" ht="13.65" customHeight="1">
      <c r="A117" s="281"/>
      <c r="B117" s="330">
        <v>4261</v>
      </c>
      <c r="C117" t="s" s="332">
        <v>2108</v>
      </c>
      <c r="D117" s="333"/>
      <c r="E117" s="333"/>
      <c r="F117" s="333"/>
      <c r="G117" s="333"/>
      <c r="H117" s="334"/>
      <c r="I117" s="184">
        <v>98</v>
      </c>
      <c r="J117" s="305">
        <v>0</v>
      </c>
      <c r="K117" s="305">
        <v>397</v>
      </c>
      <c r="L117" t="s" s="304">
        <f>IF(J117&gt;0,IF(K117/J117&gt;=100,"&gt;&gt;100",K117/J117*100),"-")</f>
        <v>2015</v>
      </c>
      <c r="M117" s="286"/>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c r="CT117" s="174"/>
      <c r="CU117" s="174"/>
      <c r="CV117" s="174"/>
      <c r="CW117" s="174"/>
      <c r="CX117" s="174"/>
      <c r="CY117" s="174"/>
      <c r="CZ117" s="174"/>
      <c r="DA117" s="174"/>
      <c r="DB117" s="174"/>
      <c r="DC117" s="174"/>
      <c r="DD117" s="174"/>
      <c r="DE117" s="174"/>
      <c r="DF117" s="174"/>
      <c r="DG117" s="174"/>
      <c r="DH117" s="174"/>
      <c r="DI117" s="174"/>
      <c r="DJ117" s="174"/>
      <c r="DK117" s="174"/>
      <c r="DL117" s="174"/>
      <c r="DM117" s="174"/>
      <c r="DN117" s="174"/>
      <c r="DO117" s="174"/>
      <c r="DP117" s="174"/>
      <c r="DQ117" s="174"/>
      <c r="DR117" s="174"/>
      <c r="DS117" s="174"/>
      <c r="DT117" s="174"/>
      <c r="DU117" s="174"/>
      <c r="DV117" s="174"/>
      <c r="DW117" s="174"/>
      <c r="DX117" s="174"/>
      <c r="DY117" s="174"/>
      <c r="DZ117" s="174"/>
      <c r="EA117" s="174"/>
      <c r="EB117" s="174"/>
      <c r="EC117" s="174"/>
      <c r="ED117" s="174"/>
      <c r="EE117" s="174"/>
      <c r="EF117" s="174"/>
      <c r="EG117" s="174"/>
      <c r="EH117" s="174"/>
      <c r="EI117" s="174"/>
      <c r="EJ117" s="174"/>
      <c r="EK117" s="174"/>
      <c r="EL117" s="174"/>
      <c r="EM117" s="174"/>
      <c r="EN117" s="174"/>
      <c r="EO117" s="174"/>
      <c r="EP117" s="174"/>
      <c r="EQ117" s="174"/>
      <c r="ER117" s="174"/>
      <c r="ES117" s="174"/>
      <c r="ET117" s="174"/>
      <c r="EU117" s="174"/>
      <c r="EV117" s="174"/>
      <c r="EW117" s="174"/>
      <c r="EX117" s="174"/>
      <c r="EY117" s="174"/>
      <c r="EZ117" s="174"/>
      <c r="FA117" s="174"/>
      <c r="FB117" s="174"/>
      <c r="FC117" s="174"/>
      <c r="FD117" s="174"/>
      <c r="FE117" s="174"/>
      <c r="FF117" s="174"/>
      <c r="FG117" s="174"/>
      <c r="FH117" s="174"/>
      <c r="FI117" s="174"/>
      <c r="FJ117" s="174"/>
      <c r="FK117" s="174"/>
      <c r="FL117" s="174"/>
      <c r="FM117" s="174"/>
      <c r="FN117" s="174"/>
      <c r="FO117" s="174"/>
      <c r="FP117" s="174"/>
      <c r="FQ117" s="174"/>
      <c r="FR117" s="174"/>
      <c r="FS117" s="174"/>
      <c r="FT117" s="174"/>
      <c r="FU117" s="174"/>
      <c r="FV117" s="174"/>
      <c r="FW117" s="174"/>
      <c r="FX117" s="174"/>
      <c r="FY117" s="174"/>
      <c r="FZ117" s="174"/>
      <c r="GA117" s="174"/>
      <c r="GB117" s="174"/>
      <c r="GC117" s="174"/>
      <c r="GD117" s="174"/>
      <c r="GE117" s="174"/>
      <c r="GF117" s="174"/>
      <c r="GG117" s="174"/>
      <c r="GH117" s="174"/>
      <c r="GI117" s="174"/>
      <c r="GJ117" s="174"/>
      <c r="GK117" s="174"/>
      <c r="GL117" s="174"/>
      <c r="GM117" s="174"/>
      <c r="GN117" s="174"/>
      <c r="GO117" s="174"/>
      <c r="GP117" s="174"/>
      <c r="GQ117" s="174"/>
      <c r="GR117" s="174"/>
      <c r="GS117" s="174"/>
      <c r="GT117" s="174"/>
      <c r="GU117" s="174"/>
      <c r="GV117" s="174"/>
      <c r="GW117" s="174"/>
      <c r="GX117" s="174"/>
      <c r="GY117" s="174"/>
      <c r="GZ117" s="174"/>
      <c r="HA117" s="174"/>
      <c r="HB117" s="174"/>
      <c r="HC117" s="174"/>
      <c r="HD117" s="174"/>
      <c r="HE117" s="174"/>
      <c r="HF117" s="174"/>
      <c r="HG117" s="174"/>
      <c r="HH117" s="174"/>
      <c r="HI117" s="174"/>
      <c r="HJ117" s="174"/>
      <c r="HK117" s="174"/>
      <c r="HL117" s="174"/>
      <c r="HM117" s="174"/>
      <c r="HN117" s="174"/>
      <c r="HO117" s="174"/>
      <c r="HP117" s="174"/>
      <c r="HQ117" s="174"/>
      <c r="HR117" s="174"/>
      <c r="HS117" s="174"/>
      <c r="HT117" s="174"/>
      <c r="HU117" s="174"/>
      <c r="HV117" s="174"/>
      <c r="HW117" s="174"/>
      <c r="HX117" s="174"/>
      <c r="HY117" s="174"/>
      <c r="HZ117" s="174"/>
      <c r="IA117" s="174"/>
      <c r="IB117" s="174"/>
      <c r="IC117" s="174"/>
      <c r="ID117" s="174"/>
      <c r="IE117" s="174"/>
      <c r="IF117" s="174"/>
      <c r="IG117" s="174"/>
      <c r="IH117" s="174"/>
      <c r="II117" s="174"/>
      <c r="IJ117" s="174"/>
      <c r="IK117" s="174"/>
      <c r="IL117" s="174"/>
      <c r="IM117" s="174"/>
      <c r="IN117" s="174"/>
      <c r="IO117" s="174"/>
      <c r="IP117" s="174"/>
      <c r="IQ117" s="174"/>
      <c r="IR117" s="174"/>
      <c r="IS117" s="174"/>
      <c r="IT117" s="174"/>
      <c r="IU117" s="174"/>
      <c r="IV117" s="174"/>
      <c r="IW117" s="237"/>
    </row>
    <row r="118" ht="13.65" customHeight="1">
      <c r="A118" s="281"/>
      <c r="B118" s="330">
        <v>4262</v>
      </c>
      <c r="C118" t="s" s="332">
        <v>2109</v>
      </c>
      <c r="D118" s="333"/>
      <c r="E118" s="333"/>
      <c r="F118" s="333"/>
      <c r="G118" s="333"/>
      <c r="H118" s="334"/>
      <c r="I118" s="184">
        <v>99</v>
      </c>
      <c r="J118" s="305">
        <v>0</v>
      </c>
      <c r="K118" s="305">
        <v>600</v>
      </c>
      <c r="L118" t="s" s="304">
        <f>IF(J118&gt;0,IF(K118/J118&gt;=100,"&gt;&gt;100",K118/J118*100),"-")</f>
        <v>2015</v>
      </c>
      <c r="M118" s="286"/>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c r="CT118" s="174"/>
      <c r="CU118" s="174"/>
      <c r="CV118" s="174"/>
      <c r="CW118" s="174"/>
      <c r="CX118" s="174"/>
      <c r="CY118" s="174"/>
      <c r="CZ118" s="174"/>
      <c r="DA118" s="174"/>
      <c r="DB118" s="174"/>
      <c r="DC118" s="174"/>
      <c r="DD118" s="174"/>
      <c r="DE118" s="174"/>
      <c r="DF118" s="174"/>
      <c r="DG118" s="174"/>
      <c r="DH118" s="174"/>
      <c r="DI118" s="174"/>
      <c r="DJ118" s="174"/>
      <c r="DK118" s="174"/>
      <c r="DL118" s="174"/>
      <c r="DM118" s="174"/>
      <c r="DN118" s="174"/>
      <c r="DO118" s="174"/>
      <c r="DP118" s="174"/>
      <c r="DQ118" s="174"/>
      <c r="DR118" s="174"/>
      <c r="DS118" s="174"/>
      <c r="DT118" s="174"/>
      <c r="DU118" s="174"/>
      <c r="DV118" s="174"/>
      <c r="DW118" s="174"/>
      <c r="DX118" s="174"/>
      <c r="DY118" s="174"/>
      <c r="DZ118" s="174"/>
      <c r="EA118" s="174"/>
      <c r="EB118" s="174"/>
      <c r="EC118" s="174"/>
      <c r="ED118" s="174"/>
      <c r="EE118" s="174"/>
      <c r="EF118" s="174"/>
      <c r="EG118" s="174"/>
      <c r="EH118" s="174"/>
      <c r="EI118" s="174"/>
      <c r="EJ118" s="174"/>
      <c r="EK118" s="174"/>
      <c r="EL118" s="174"/>
      <c r="EM118" s="174"/>
      <c r="EN118" s="174"/>
      <c r="EO118" s="174"/>
      <c r="EP118" s="174"/>
      <c r="EQ118" s="174"/>
      <c r="ER118" s="174"/>
      <c r="ES118" s="174"/>
      <c r="ET118" s="174"/>
      <c r="EU118" s="174"/>
      <c r="EV118" s="174"/>
      <c r="EW118" s="174"/>
      <c r="EX118" s="174"/>
      <c r="EY118" s="174"/>
      <c r="EZ118" s="174"/>
      <c r="FA118" s="174"/>
      <c r="FB118" s="174"/>
      <c r="FC118" s="174"/>
      <c r="FD118" s="174"/>
      <c r="FE118" s="174"/>
      <c r="FF118" s="174"/>
      <c r="FG118" s="174"/>
      <c r="FH118" s="174"/>
      <c r="FI118" s="174"/>
      <c r="FJ118" s="174"/>
      <c r="FK118" s="174"/>
      <c r="FL118" s="174"/>
      <c r="FM118" s="174"/>
      <c r="FN118" s="174"/>
      <c r="FO118" s="174"/>
      <c r="FP118" s="174"/>
      <c r="FQ118" s="174"/>
      <c r="FR118" s="174"/>
      <c r="FS118" s="174"/>
      <c r="FT118" s="174"/>
      <c r="FU118" s="174"/>
      <c r="FV118" s="174"/>
      <c r="FW118" s="174"/>
      <c r="FX118" s="174"/>
      <c r="FY118" s="174"/>
      <c r="FZ118" s="174"/>
      <c r="GA118" s="174"/>
      <c r="GB118" s="174"/>
      <c r="GC118" s="174"/>
      <c r="GD118" s="174"/>
      <c r="GE118" s="174"/>
      <c r="GF118" s="174"/>
      <c r="GG118" s="174"/>
      <c r="GH118" s="174"/>
      <c r="GI118" s="174"/>
      <c r="GJ118" s="174"/>
      <c r="GK118" s="174"/>
      <c r="GL118" s="174"/>
      <c r="GM118" s="174"/>
      <c r="GN118" s="174"/>
      <c r="GO118" s="174"/>
      <c r="GP118" s="174"/>
      <c r="GQ118" s="174"/>
      <c r="GR118" s="174"/>
      <c r="GS118" s="174"/>
      <c r="GT118" s="174"/>
      <c r="GU118" s="174"/>
      <c r="GV118" s="174"/>
      <c r="GW118" s="174"/>
      <c r="GX118" s="174"/>
      <c r="GY118" s="174"/>
      <c r="GZ118" s="174"/>
      <c r="HA118" s="174"/>
      <c r="HB118" s="174"/>
      <c r="HC118" s="174"/>
      <c r="HD118" s="174"/>
      <c r="HE118" s="174"/>
      <c r="HF118" s="174"/>
      <c r="HG118" s="174"/>
      <c r="HH118" s="174"/>
      <c r="HI118" s="174"/>
      <c r="HJ118" s="174"/>
      <c r="HK118" s="174"/>
      <c r="HL118" s="174"/>
      <c r="HM118" s="174"/>
      <c r="HN118" s="174"/>
      <c r="HO118" s="174"/>
      <c r="HP118" s="174"/>
      <c r="HQ118" s="174"/>
      <c r="HR118" s="174"/>
      <c r="HS118" s="174"/>
      <c r="HT118" s="174"/>
      <c r="HU118" s="174"/>
      <c r="HV118" s="174"/>
      <c r="HW118" s="174"/>
      <c r="HX118" s="174"/>
      <c r="HY118" s="174"/>
      <c r="HZ118" s="174"/>
      <c r="IA118" s="174"/>
      <c r="IB118" s="174"/>
      <c r="IC118" s="174"/>
      <c r="ID118" s="174"/>
      <c r="IE118" s="174"/>
      <c r="IF118" s="174"/>
      <c r="IG118" s="174"/>
      <c r="IH118" s="174"/>
      <c r="II118" s="174"/>
      <c r="IJ118" s="174"/>
      <c r="IK118" s="174"/>
      <c r="IL118" s="174"/>
      <c r="IM118" s="174"/>
      <c r="IN118" s="174"/>
      <c r="IO118" s="174"/>
      <c r="IP118" s="174"/>
      <c r="IQ118" s="174"/>
      <c r="IR118" s="174"/>
      <c r="IS118" s="174"/>
      <c r="IT118" s="174"/>
      <c r="IU118" s="174"/>
      <c r="IV118" s="174"/>
      <c r="IW118" s="237"/>
    </row>
    <row r="119" ht="13.65" customHeight="1">
      <c r="A119" s="281"/>
      <c r="B119" s="330">
        <v>4263</v>
      </c>
      <c r="C119" t="s" s="332">
        <v>2110</v>
      </c>
      <c r="D119" s="333"/>
      <c r="E119" s="333"/>
      <c r="F119" s="333"/>
      <c r="G119" s="333"/>
      <c r="H119" s="334"/>
      <c r="I119" s="184">
        <v>100</v>
      </c>
      <c r="J119" s="305">
        <v>0</v>
      </c>
      <c r="K119" s="305">
        <v>0</v>
      </c>
      <c r="L119" t="s" s="304">
        <f>IF(J119&gt;0,IF(K119/J119&gt;=100,"&gt;&gt;100",K119/J119*100),"-")</f>
        <v>2015</v>
      </c>
      <c r="M119" s="286"/>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c r="CT119" s="174"/>
      <c r="CU119" s="174"/>
      <c r="CV119" s="174"/>
      <c r="CW119" s="174"/>
      <c r="CX119" s="174"/>
      <c r="CY119" s="174"/>
      <c r="CZ119" s="174"/>
      <c r="DA119" s="174"/>
      <c r="DB119" s="174"/>
      <c r="DC119" s="174"/>
      <c r="DD119" s="174"/>
      <c r="DE119" s="174"/>
      <c r="DF119" s="174"/>
      <c r="DG119" s="174"/>
      <c r="DH119" s="174"/>
      <c r="DI119" s="174"/>
      <c r="DJ119" s="174"/>
      <c r="DK119" s="174"/>
      <c r="DL119" s="174"/>
      <c r="DM119" s="174"/>
      <c r="DN119" s="174"/>
      <c r="DO119" s="174"/>
      <c r="DP119" s="174"/>
      <c r="DQ119" s="174"/>
      <c r="DR119" s="174"/>
      <c r="DS119" s="174"/>
      <c r="DT119" s="174"/>
      <c r="DU119" s="174"/>
      <c r="DV119" s="174"/>
      <c r="DW119" s="174"/>
      <c r="DX119" s="174"/>
      <c r="DY119" s="174"/>
      <c r="DZ119" s="174"/>
      <c r="EA119" s="174"/>
      <c r="EB119" s="174"/>
      <c r="EC119" s="174"/>
      <c r="ED119" s="174"/>
      <c r="EE119" s="174"/>
      <c r="EF119" s="174"/>
      <c r="EG119" s="174"/>
      <c r="EH119" s="174"/>
      <c r="EI119" s="174"/>
      <c r="EJ119" s="174"/>
      <c r="EK119" s="174"/>
      <c r="EL119" s="174"/>
      <c r="EM119" s="174"/>
      <c r="EN119" s="174"/>
      <c r="EO119" s="174"/>
      <c r="EP119" s="174"/>
      <c r="EQ119" s="174"/>
      <c r="ER119" s="174"/>
      <c r="ES119" s="174"/>
      <c r="ET119" s="174"/>
      <c r="EU119" s="174"/>
      <c r="EV119" s="174"/>
      <c r="EW119" s="174"/>
      <c r="EX119" s="174"/>
      <c r="EY119" s="174"/>
      <c r="EZ119" s="174"/>
      <c r="FA119" s="174"/>
      <c r="FB119" s="174"/>
      <c r="FC119" s="174"/>
      <c r="FD119" s="174"/>
      <c r="FE119" s="174"/>
      <c r="FF119" s="174"/>
      <c r="FG119" s="174"/>
      <c r="FH119" s="174"/>
      <c r="FI119" s="174"/>
      <c r="FJ119" s="174"/>
      <c r="FK119" s="174"/>
      <c r="FL119" s="174"/>
      <c r="FM119" s="174"/>
      <c r="FN119" s="174"/>
      <c r="FO119" s="174"/>
      <c r="FP119" s="174"/>
      <c r="FQ119" s="174"/>
      <c r="FR119" s="174"/>
      <c r="FS119" s="174"/>
      <c r="FT119" s="174"/>
      <c r="FU119" s="174"/>
      <c r="FV119" s="174"/>
      <c r="FW119" s="174"/>
      <c r="FX119" s="174"/>
      <c r="FY119" s="174"/>
      <c r="FZ119" s="174"/>
      <c r="GA119" s="174"/>
      <c r="GB119" s="174"/>
      <c r="GC119" s="174"/>
      <c r="GD119" s="174"/>
      <c r="GE119" s="174"/>
      <c r="GF119" s="174"/>
      <c r="GG119" s="174"/>
      <c r="GH119" s="174"/>
      <c r="GI119" s="174"/>
      <c r="GJ119" s="174"/>
      <c r="GK119" s="174"/>
      <c r="GL119" s="174"/>
      <c r="GM119" s="174"/>
      <c r="GN119" s="174"/>
      <c r="GO119" s="174"/>
      <c r="GP119" s="174"/>
      <c r="GQ119" s="174"/>
      <c r="GR119" s="174"/>
      <c r="GS119" s="174"/>
      <c r="GT119" s="174"/>
      <c r="GU119" s="174"/>
      <c r="GV119" s="174"/>
      <c r="GW119" s="174"/>
      <c r="GX119" s="174"/>
      <c r="GY119" s="174"/>
      <c r="GZ119" s="174"/>
      <c r="HA119" s="174"/>
      <c r="HB119" s="174"/>
      <c r="HC119" s="174"/>
      <c r="HD119" s="174"/>
      <c r="HE119" s="174"/>
      <c r="HF119" s="174"/>
      <c r="HG119" s="174"/>
      <c r="HH119" s="174"/>
      <c r="HI119" s="174"/>
      <c r="HJ119" s="174"/>
      <c r="HK119" s="174"/>
      <c r="HL119" s="174"/>
      <c r="HM119" s="174"/>
      <c r="HN119" s="174"/>
      <c r="HO119" s="174"/>
      <c r="HP119" s="174"/>
      <c r="HQ119" s="174"/>
      <c r="HR119" s="174"/>
      <c r="HS119" s="174"/>
      <c r="HT119" s="174"/>
      <c r="HU119" s="174"/>
      <c r="HV119" s="174"/>
      <c r="HW119" s="174"/>
      <c r="HX119" s="174"/>
      <c r="HY119" s="174"/>
      <c r="HZ119" s="174"/>
      <c r="IA119" s="174"/>
      <c r="IB119" s="174"/>
      <c r="IC119" s="174"/>
      <c r="ID119" s="174"/>
      <c r="IE119" s="174"/>
      <c r="IF119" s="174"/>
      <c r="IG119" s="174"/>
      <c r="IH119" s="174"/>
      <c r="II119" s="174"/>
      <c r="IJ119" s="174"/>
      <c r="IK119" s="174"/>
      <c r="IL119" s="174"/>
      <c r="IM119" s="174"/>
      <c r="IN119" s="174"/>
      <c r="IO119" s="174"/>
      <c r="IP119" s="174"/>
      <c r="IQ119" s="174"/>
      <c r="IR119" s="174"/>
      <c r="IS119" s="174"/>
      <c r="IT119" s="174"/>
      <c r="IU119" s="174"/>
      <c r="IV119" s="174"/>
      <c r="IW119" s="237"/>
    </row>
    <row r="120" ht="13.65" customHeight="1">
      <c r="A120" s="281"/>
      <c r="B120" s="330">
        <v>4264</v>
      </c>
      <c r="C120" t="s" s="332">
        <v>2111</v>
      </c>
      <c r="D120" s="333"/>
      <c r="E120" s="333"/>
      <c r="F120" s="333"/>
      <c r="G120" s="333"/>
      <c r="H120" s="334"/>
      <c r="I120" s="184">
        <v>101</v>
      </c>
      <c r="J120" s="305">
        <v>0</v>
      </c>
      <c r="K120" s="305">
        <v>2001</v>
      </c>
      <c r="L120" t="s" s="304">
        <f>IF(J120&gt;0,IF(K120/J120&gt;=100,"&gt;&gt;100",K120/J120*100),"-")</f>
        <v>2015</v>
      </c>
      <c r="M120" s="286"/>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c r="CT120" s="174"/>
      <c r="CU120" s="174"/>
      <c r="CV120" s="174"/>
      <c r="CW120" s="174"/>
      <c r="CX120" s="174"/>
      <c r="CY120" s="174"/>
      <c r="CZ120" s="174"/>
      <c r="DA120" s="174"/>
      <c r="DB120" s="174"/>
      <c r="DC120" s="174"/>
      <c r="DD120" s="174"/>
      <c r="DE120" s="174"/>
      <c r="DF120" s="174"/>
      <c r="DG120" s="174"/>
      <c r="DH120" s="174"/>
      <c r="DI120" s="174"/>
      <c r="DJ120" s="174"/>
      <c r="DK120" s="174"/>
      <c r="DL120" s="174"/>
      <c r="DM120" s="174"/>
      <c r="DN120" s="174"/>
      <c r="DO120" s="174"/>
      <c r="DP120" s="174"/>
      <c r="DQ120" s="174"/>
      <c r="DR120" s="174"/>
      <c r="DS120" s="174"/>
      <c r="DT120" s="174"/>
      <c r="DU120" s="174"/>
      <c r="DV120" s="174"/>
      <c r="DW120" s="174"/>
      <c r="DX120" s="174"/>
      <c r="DY120" s="174"/>
      <c r="DZ120" s="174"/>
      <c r="EA120" s="174"/>
      <c r="EB120" s="174"/>
      <c r="EC120" s="174"/>
      <c r="ED120" s="174"/>
      <c r="EE120" s="174"/>
      <c r="EF120" s="174"/>
      <c r="EG120" s="174"/>
      <c r="EH120" s="174"/>
      <c r="EI120" s="174"/>
      <c r="EJ120" s="174"/>
      <c r="EK120" s="174"/>
      <c r="EL120" s="174"/>
      <c r="EM120" s="174"/>
      <c r="EN120" s="174"/>
      <c r="EO120" s="174"/>
      <c r="EP120" s="174"/>
      <c r="EQ120" s="174"/>
      <c r="ER120" s="174"/>
      <c r="ES120" s="174"/>
      <c r="ET120" s="174"/>
      <c r="EU120" s="174"/>
      <c r="EV120" s="174"/>
      <c r="EW120" s="174"/>
      <c r="EX120" s="174"/>
      <c r="EY120" s="174"/>
      <c r="EZ120" s="174"/>
      <c r="FA120" s="174"/>
      <c r="FB120" s="174"/>
      <c r="FC120" s="174"/>
      <c r="FD120" s="174"/>
      <c r="FE120" s="174"/>
      <c r="FF120" s="174"/>
      <c r="FG120" s="174"/>
      <c r="FH120" s="174"/>
      <c r="FI120" s="174"/>
      <c r="FJ120" s="174"/>
      <c r="FK120" s="174"/>
      <c r="FL120" s="174"/>
      <c r="FM120" s="174"/>
      <c r="FN120" s="174"/>
      <c r="FO120" s="174"/>
      <c r="FP120" s="174"/>
      <c r="FQ120" s="174"/>
      <c r="FR120" s="174"/>
      <c r="FS120" s="174"/>
      <c r="FT120" s="174"/>
      <c r="FU120" s="174"/>
      <c r="FV120" s="174"/>
      <c r="FW120" s="174"/>
      <c r="FX120" s="174"/>
      <c r="FY120" s="174"/>
      <c r="FZ120" s="174"/>
      <c r="GA120" s="174"/>
      <c r="GB120" s="174"/>
      <c r="GC120" s="174"/>
      <c r="GD120" s="174"/>
      <c r="GE120" s="174"/>
      <c r="GF120" s="174"/>
      <c r="GG120" s="174"/>
      <c r="GH120" s="174"/>
      <c r="GI120" s="174"/>
      <c r="GJ120" s="174"/>
      <c r="GK120" s="174"/>
      <c r="GL120" s="174"/>
      <c r="GM120" s="174"/>
      <c r="GN120" s="174"/>
      <c r="GO120" s="174"/>
      <c r="GP120" s="174"/>
      <c r="GQ120" s="174"/>
      <c r="GR120" s="174"/>
      <c r="GS120" s="174"/>
      <c r="GT120" s="174"/>
      <c r="GU120" s="174"/>
      <c r="GV120" s="174"/>
      <c r="GW120" s="174"/>
      <c r="GX120" s="174"/>
      <c r="GY120" s="174"/>
      <c r="GZ120" s="174"/>
      <c r="HA120" s="174"/>
      <c r="HB120" s="174"/>
      <c r="HC120" s="174"/>
      <c r="HD120" s="174"/>
      <c r="HE120" s="174"/>
      <c r="HF120" s="174"/>
      <c r="HG120" s="174"/>
      <c r="HH120" s="174"/>
      <c r="HI120" s="174"/>
      <c r="HJ120" s="174"/>
      <c r="HK120" s="174"/>
      <c r="HL120" s="174"/>
      <c r="HM120" s="174"/>
      <c r="HN120" s="174"/>
      <c r="HO120" s="174"/>
      <c r="HP120" s="174"/>
      <c r="HQ120" s="174"/>
      <c r="HR120" s="174"/>
      <c r="HS120" s="174"/>
      <c r="HT120" s="174"/>
      <c r="HU120" s="174"/>
      <c r="HV120" s="174"/>
      <c r="HW120" s="174"/>
      <c r="HX120" s="174"/>
      <c r="HY120" s="174"/>
      <c r="HZ120" s="174"/>
      <c r="IA120" s="174"/>
      <c r="IB120" s="174"/>
      <c r="IC120" s="174"/>
      <c r="ID120" s="174"/>
      <c r="IE120" s="174"/>
      <c r="IF120" s="174"/>
      <c r="IG120" s="174"/>
      <c r="IH120" s="174"/>
      <c r="II120" s="174"/>
      <c r="IJ120" s="174"/>
      <c r="IK120" s="174"/>
      <c r="IL120" s="174"/>
      <c r="IM120" s="174"/>
      <c r="IN120" s="174"/>
      <c r="IO120" s="174"/>
      <c r="IP120" s="174"/>
      <c r="IQ120" s="174"/>
      <c r="IR120" s="174"/>
      <c r="IS120" s="174"/>
      <c r="IT120" s="174"/>
      <c r="IU120" s="174"/>
      <c r="IV120" s="174"/>
      <c r="IW120" s="237"/>
    </row>
    <row r="121" ht="12.75" customHeight="1">
      <c r="A121" s="281"/>
      <c r="B121" s="330">
        <v>429</v>
      </c>
      <c r="C121" t="s" s="332">
        <v>2112</v>
      </c>
      <c r="D121" s="333"/>
      <c r="E121" s="333"/>
      <c r="F121" s="333"/>
      <c r="G121" s="333"/>
      <c r="H121" s="334"/>
      <c r="I121" s="184">
        <v>102</v>
      </c>
      <c r="J121" s="303">
        <f>SUM(J122:J126)</f>
        <v>0</v>
      </c>
      <c r="K121" s="303">
        <f>SUM(K122:K126)</f>
        <v>1030</v>
      </c>
      <c r="L121" t="s" s="304">
        <f>IF(J121&gt;0,IF(K121/J121&gt;=100,"&gt;&gt;100",K121/J121*100),"-")</f>
        <v>2015</v>
      </c>
      <c r="M121" s="286"/>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c r="CP121" s="174"/>
      <c r="CQ121" s="174"/>
      <c r="CR121" s="174"/>
      <c r="CS121" s="174"/>
      <c r="CT121" s="174"/>
      <c r="CU121" s="174"/>
      <c r="CV121" s="174"/>
      <c r="CW121" s="174"/>
      <c r="CX121" s="174"/>
      <c r="CY121" s="174"/>
      <c r="CZ121" s="174"/>
      <c r="DA121" s="174"/>
      <c r="DB121" s="174"/>
      <c r="DC121" s="174"/>
      <c r="DD121" s="174"/>
      <c r="DE121" s="174"/>
      <c r="DF121" s="174"/>
      <c r="DG121" s="174"/>
      <c r="DH121" s="174"/>
      <c r="DI121" s="174"/>
      <c r="DJ121" s="174"/>
      <c r="DK121" s="174"/>
      <c r="DL121" s="174"/>
      <c r="DM121" s="174"/>
      <c r="DN121" s="174"/>
      <c r="DO121" s="174"/>
      <c r="DP121" s="174"/>
      <c r="DQ121" s="174"/>
      <c r="DR121" s="174"/>
      <c r="DS121" s="174"/>
      <c r="DT121" s="174"/>
      <c r="DU121" s="174"/>
      <c r="DV121" s="174"/>
      <c r="DW121" s="174"/>
      <c r="DX121" s="174"/>
      <c r="DY121" s="174"/>
      <c r="DZ121" s="174"/>
      <c r="EA121" s="174"/>
      <c r="EB121" s="174"/>
      <c r="EC121" s="174"/>
      <c r="ED121" s="174"/>
      <c r="EE121" s="174"/>
      <c r="EF121" s="174"/>
      <c r="EG121" s="174"/>
      <c r="EH121" s="174"/>
      <c r="EI121" s="174"/>
      <c r="EJ121" s="174"/>
      <c r="EK121" s="174"/>
      <c r="EL121" s="174"/>
      <c r="EM121" s="174"/>
      <c r="EN121" s="174"/>
      <c r="EO121" s="174"/>
      <c r="EP121" s="174"/>
      <c r="EQ121" s="174"/>
      <c r="ER121" s="174"/>
      <c r="ES121" s="174"/>
      <c r="ET121" s="174"/>
      <c r="EU121" s="174"/>
      <c r="EV121" s="174"/>
      <c r="EW121" s="174"/>
      <c r="EX121" s="174"/>
      <c r="EY121" s="174"/>
      <c r="EZ121" s="174"/>
      <c r="FA121" s="174"/>
      <c r="FB121" s="174"/>
      <c r="FC121" s="174"/>
      <c r="FD121" s="174"/>
      <c r="FE121" s="174"/>
      <c r="FF121" s="174"/>
      <c r="FG121" s="174"/>
      <c r="FH121" s="174"/>
      <c r="FI121" s="174"/>
      <c r="FJ121" s="174"/>
      <c r="FK121" s="174"/>
      <c r="FL121" s="174"/>
      <c r="FM121" s="174"/>
      <c r="FN121" s="174"/>
      <c r="FO121" s="174"/>
      <c r="FP121" s="174"/>
      <c r="FQ121" s="174"/>
      <c r="FR121" s="174"/>
      <c r="FS121" s="174"/>
      <c r="FT121" s="174"/>
      <c r="FU121" s="174"/>
      <c r="FV121" s="174"/>
      <c r="FW121" s="174"/>
      <c r="FX121" s="174"/>
      <c r="FY121" s="174"/>
      <c r="FZ121" s="174"/>
      <c r="GA121" s="174"/>
      <c r="GB121" s="174"/>
      <c r="GC121" s="174"/>
      <c r="GD121" s="174"/>
      <c r="GE121" s="174"/>
      <c r="GF121" s="174"/>
      <c r="GG121" s="174"/>
      <c r="GH121" s="174"/>
      <c r="GI121" s="174"/>
      <c r="GJ121" s="174"/>
      <c r="GK121" s="174"/>
      <c r="GL121" s="174"/>
      <c r="GM121" s="174"/>
      <c r="GN121" s="174"/>
      <c r="GO121" s="174"/>
      <c r="GP121" s="174"/>
      <c r="GQ121" s="174"/>
      <c r="GR121" s="174"/>
      <c r="GS121" s="174"/>
      <c r="GT121" s="174"/>
      <c r="GU121" s="174"/>
      <c r="GV121" s="174"/>
      <c r="GW121" s="174"/>
      <c r="GX121" s="174"/>
      <c r="GY121" s="174"/>
      <c r="GZ121" s="174"/>
      <c r="HA121" s="174"/>
      <c r="HB121" s="174"/>
      <c r="HC121" s="174"/>
      <c r="HD121" s="174"/>
      <c r="HE121" s="174"/>
      <c r="HF121" s="174"/>
      <c r="HG121" s="174"/>
      <c r="HH121" s="174"/>
      <c r="HI121" s="174"/>
      <c r="HJ121" s="174"/>
      <c r="HK121" s="174"/>
      <c r="HL121" s="174"/>
      <c r="HM121" s="174"/>
      <c r="HN121" s="174"/>
      <c r="HO121" s="174"/>
      <c r="HP121" s="174"/>
      <c r="HQ121" s="174"/>
      <c r="HR121" s="174"/>
      <c r="HS121" s="174"/>
      <c r="HT121" s="174"/>
      <c r="HU121" s="174"/>
      <c r="HV121" s="174"/>
      <c r="HW121" s="174"/>
      <c r="HX121" s="174"/>
      <c r="HY121" s="174"/>
      <c r="HZ121" s="174"/>
      <c r="IA121" s="174"/>
      <c r="IB121" s="174"/>
      <c r="IC121" s="174"/>
      <c r="ID121" s="174"/>
      <c r="IE121" s="174"/>
      <c r="IF121" s="174"/>
      <c r="IG121" s="174"/>
      <c r="IH121" s="174"/>
      <c r="II121" s="174"/>
      <c r="IJ121" s="174"/>
      <c r="IK121" s="174"/>
      <c r="IL121" s="174"/>
      <c r="IM121" s="174"/>
      <c r="IN121" s="174"/>
      <c r="IO121" s="174"/>
      <c r="IP121" s="174"/>
      <c r="IQ121" s="174"/>
      <c r="IR121" s="174"/>
      <c r="IS121" s="174"/>
      <c r="IT121" s="174"/>
      <c r="IU121" s="174"/>
      <c r="IV121" s="174"/>
      <c r="IW121" s="237"/>
    </row>
    <row r="122" ht="13.65" customHeight="1">
      <c r="A122" s="281"/>
      <c r="B122" s="330">
        <v>4291</v>
      </c>
      <c r="C122" t="s" s="332">
        <v>2113</v>
      </c>
      <c r="D122" s="333"/>
      <c r="E122" s="333"/>
      <c r="F122" s="333"/>
      <c r="G122" s="333"/>
      <c r="H122" s="334"/>
      <c r="I122" s="184">
        <v>103</v>
      </c>
      <c r="J122" s="305">
        <v>0</v>
      </c>
      <c r="K122" s="305">
        <v>0</v>
      </c>
      <c r="L122" t="s" s="304">
        <f>IF(J122&gt;0,IF(K122/J122&gt;=100,"&gt;&gt;100",K122/J122*100),"-")</f>
        <v>2015</v>
      </c>
      <c r="M122" s="286"/>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4"/>
      <c r="DF122" s="174"/>
      <c r="DG122" s="174"/>
      <c r="DH122" s="174"/>
      <c r="DI122" s="174"/>
      <c r="DJ122" s="174"/>
      <c r="DK122" s="174"/>
      <c r="DL122" s="174"/>
      <c r="DM122" s="174"/>
      <c r="DN122" s="174"/>
      <c r="DO122" s="174"/>
      <c r="DP122" s="174"/>
      <c r="DQ122" s="174"/>
      <c r="DR122" s="174"/>
      <c r="DS122" s="174"/>
      <c r="DT122" s="174"/>
      <c r="DU122" s="174"/>
      <c r="DV122" s="174"/>
      <c r="DW122" s="174"/>
      <c r="DX122" s="174"/>
      <c r="DY122" s="174"/>
      <c r="DZ122" s="174"/>
      <c r="EA122" s="174"/>
      <c r="EB122" s="174"/>
      <c r="EC122" s="174"/>
      <c r="ED122" s="174"/>
      <c r="EE122" s="174"/>
      <c r="EF122" s="174"/>
      <c r="EG122" s="174"/>
      <c r="EH122" s="174"/>
      <c r="EI122" s="174"/>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4"/>
      <c r="FQ122" s="174"/>
      <c r="FR122" s="174"/>
      <c r="FS122" s="174"/>
      <c r="FT122" s="174"/>
      <c r="FU122" s="174"/>
      <c r="FV122" s="174"/>
      <c r="FW122" s="174"/>
      <c r="FX122" s="174"/>
      <c r="FY122" s="174"/>
      <c r="FZ122" s="174"/>
      <c r="GA122" s="174"/>
      <c r="GB122" s="174"/>
      <c r="GC122" s="174"/>
      <c r="GD122" s="174"/>
      <c r="GE122" s="174"/>
      <c r="GF122" s="174"/>
      <c r="GG122" s="174"/>
      <c r="GH122" s="174"/>
      <c r="GI122" s="174"/>
      <c r="GJ122" s="174"/>
      <c r="GK122" s="174"/>
      <c r="GL122" s="174"/>
      <c r="GM122" s="174"/>
      <c r="GN122" s="174"/>
      <c r="GO122" s="174"/>
      <c r="GP122" s="174"/>
      <c r="GQ122" s="174"/>
      <c r="GR122" s="174"/>
      <c r="GS122" s="174"/>
      <c r="GT122" s="174"/>
      <c r="GU122" s="174"/>
      <c r="GV122" s="174"/>
      <c r="GW122" s="174"/>
      <c r="GX122" s="174"/>
      <c r="GY122" s="174"/>
      <c r="GZ122" s="174"/>
      <c r="HA122" s="174"/>
      <c r="HB122" s="174"/>
      <c r="HC122" s="174"/>
      <c r="HD122" s="174"/>
      <c r="HE122" s="174"/>
      <c r="HF122" s="174"/>
      <c r="HG122" s="174"/>
      <c r="HH122" s="174"/>
      <c r="HI122" s="174"/>
      <c r="HJ122" s="174"/>
      <c r="HK122" s="174"/>
      <c r="HL122" s="174"/>
      <c r="HM122" s="174"/>
      <c r="HN122" s="174"/>
      <c r="HO122" s="174"/>
      <c r="HP122" s="174"/>
      <c r="HQ122" s="174"/>
      <c r="HR122" s="174"/>
      <c r="HS122" s="174"/>
      <c r="HT122" s="174"/>
      <c r="HU122" s="174"/>
      <c r="HV122" s="174"/>
      <c r="HW122" s="174"/>
      <c r="HX122" s="174"/>
      <c r="HY122" s="174"/>
      <c r="HZ122" s="174"/>
      <c r="IA122" s="174"/>
      <c r="IB122" s="174"/>
      <c r="IC122" s="174"/>
      <c r="ID122" s="174"/>
      <c r="IE122" s="174"/>
      <c r="IF122" s="174"/>
      <c r="IG122" s="174"/>
      <c r="IH122" s="174"/>
      <c r="II122" s="174"/>
      <c r="IJ122" s="174"/>
      <c r="IK122" s="174"/>
      <c r="IL122" s="174"/>
      <c r="IM122" s="174"/>
      <c r="IN122" s="174"/>
      <c r="IO122" s="174"/>
      <c r="IP122" s="174"/>
      <c r="IQ122" s="174"/>
      <c r="IR122" s="174"/>
      <c r="IS122" s="174"/>
      <c r="IT122" s="174"/>
      <c r="IU122" s="174"/>
      <c r="IV122" s="174"/>
      <c r="IW122" s="237"/>
    </row>
    <row r="123" ht="13.65" customHeight="1">
      <c r="A123" s="281"/>
      <c r="B123" s="330">
        <v>4292</v>
      </c>
      <c r="C123" t="s" s="332">
        <v>2114</v>
      </c>
      <c r="D123" s="333"/>
      <c r="E123" s="333"/>
      <c r="F123" s="333"/>
      <c r="G123" s="333"/>
      <c r="H123" s="334"/>
      <c r="I123" s="184">
        <v>104</v>
      </c>
      <c r="J123" s="305">
        <v>0</v>
      </c>
      <c r="K123" s="305">
        <v>0</v>
      </c>
      <c r="L123" t="s" s="304">
        <f>IF(J123&gt;0,IF(K123/J123&gt;=100,"&gt;&gt;100",K123/J123*100),"-")</f>
        <v>2015</v>
      </c>
      <c r="M123" s="286"/>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4"/>
      <c r="CH123" s="174"/>
      <c r="CI123" s="174"/>
      <c r="CJ123" s="174"/>
      <c r="CK123" s="174"/>
      <c r="CL123" s="174"/>
      <c r="CM123" s="174"/>
      <c r="CN123" s="174"/>
      <c r="CO123" s="174"/>
      <c r="CP123" s="174"/>
      <c r="CQ123" s="174"/>
      <c r="CR123" s="174"/>
      <c r="CS123" s="174"/>
      <c r="CT123" s="174"/>
      <c r="CU123" s="174"/>
      <c r="CV123" s="174"/>
      <c r="CW123" s="174"/>
      <c r="CX123" s="174"/>
      <c r="CY123" s="174"/>
      <c r="CZ123" s="174"/>
      <c r="DA123" s="174"/>
      <c r="DB123" s="174"/>
      <c r="DC123" s="174"/>
      <c r="DD123" s="174"/>
      <c r="DE123" s="174"/>
      <c r="DF123" s="174"/>
      <c r="DG123" s="174"/>
      <c r="DH123" s="174"/>
      <c r="DI123" s="174"/>
      <c r="DJ123" s="174"/>
      <c r="DK123" s="174"/>
      <c r="DL123" s="174"/>
      <c r="DM123" s="174"/>
      <c r="DN123" s="174"/>
      <c r="DO123" s="174"/>
      <c r="DP123" s="174"/>
      <c r="DQ123" s="174"/>
      <c r="DR123" s="174"/>
      <c r="DS123" s="174"/>
      <c r="DT123" s="174"/>
      <c r="DU123" s="174"/>
      <c r="DV123" s="174"/>
      <c r="DW123" s="174"/>
      <c r="DX123" s="174"/>
      <c r="DY123" s="174"/>
      <c r="DZ123" s="174"/>
      <c r="EA123" s="174"/>
      <c r="EB123" s="174"/>
      <c r="EC123" s="174"/>
      <c r="ED123" s="174"/>
      <c r="EE123" s="174"/>
      <c r="EF123" s="174"/>
      <c r="EG123" s="174"/>
      <c r="EH123" s="174"/>
      <c r="EI123" s="174"/>
      <c r="EJ123" s="174"/>
      <c r="EK123" s="174"/>
      <c r="EL123" s="174"/>
      <c r="EM123" s="174"/>
      <c r="EN123" s="174"/>
      <c r="EO123" s="174"/>
      <c r="EP123" s="174"/>
      <c r="EQ123" s="174"/>
      <c r="ER123" s="174"/>
      <c r="ES123" s="174"/>
      <c r="ET123" s="174"/>
      <c r="EU123" s="174"/>
      <c r="EV123" s="174"/>
      <c r="EW123" s="174"/>
      <c r="EX123" s="174"/>
      <c r="EY123" s="174"/>
      <c r="EZ123" s="174"/>
      <c r="FA123" s="174"/>
      <c r="FB123" s="174"/>
      <c r="FC123" s="174"/>
      <c r="FD123" s="174"/>
      <c r="FE123" s="174"/>
      <c r="FF123" s="174"/>
      <c r="FG123" s="174"/>
      <c r="FH123" s="174"/>
      <c r="FI123" s="174"/>
      <c r="FJ123" s="174"/>
      <c r="FK123" s="174"/>
      <c r="FL123" s="174"/>
      <c r="FM123" s="174"/>
      <c r="FN123" s="174"/>
      <c r="FO123" s="174"/>
      <c r="FP123" s="174"/>
      <c r="FQ123" s="174"/>
      <c r="FR123" s="174"/>
      <c r="FS123" s="174"/>
      <c r="FT123" s="174"/>
      <c r="FU123" s="174"/>
      <c r="FV123" s="174"/>
      <c r="FW123" s="174"/>
      <c r="FX123" s="174"/>
      <c r="FY123" s="174"/>
      <c r="FZ123" s="174"/>
      <c r="GA123" s="174"/>
      <c r="GB123" s="174"/>
      <c r="GC123" s="174"/>
      <c r="GD123" s="174"/>
      <c r="GE123" s="174"/>
      <c r="GF123" s="174"/>
      <c r="GG123" s="174"/>
      <c r="GH123" s="174"/>
      <c r="GI123" s="174"/>
      <c r="GJ123" s="174"/>
      <c r="GK123" s="174"/>
      <c r="GL123" s="174"/>
      <c r="GM123" s="174"/>
      <c r="GN123" s="174"/>
      <c r="GO123" s="174"/>
      <c r="GP123" s="174"/>
      <c r="GQ123" s="174"/>
      <c r="GR123" s="174"/>
      <c r="GS123" s="174"/>
      <c r="GT123" s="174"/>
      <c r="GU123" s="174"/>
      <c r="GV123" s="174"/>
      <c r="GW123" s="174"/>
      <c r="GX123" s="174"/>
      <c r="GY123" s="174"/>
      <c r="GZ123" s="174"/>
      <c r="HA123" s="174"/>
      <c r="HB123" s="174"/>
      <c r="HC123" s="174"/>
      <c r="HD123" s="174"/>
      <c r="HE123" s="174"/>
      <c r="HF123" s="174"/>
      <c r="HG123" s="174"/>
      <c r="HH123" s="174"/>
      <c r="HI123" s="174"/>
      <c r="HJ123" s="174"/>
      <c r="HK123" s="174"/>
      <c r="HL123" s="174"/>
      <c r="HM123" s="174"/>
      <c r="HN123" s="174"/>
      <c r="HO123" s="174"/>
      <c r="HP123" s="174"/>
      <c r="HQ123" s="174"/>
      <c r="HR123" s="174"/>
      <c r="HS123" s="174"/>
      <c r="HT123" s="174"/>
      <c r="HU123" s="174"/>
      <c r="HV123" s="174"/>
      <c r="HW123" s="174"/>
      <c r="HX123" s="174"/>
      <c r="HY123" s="174"/>
      <c r="HZ123" s="174"/>
      <c r="IA123" s="174"/>
      <c r="IB123" s="174"/>
      <c r="IC123" s="174"/>
      <c r="ID123" s="174"/>
      <c r="IE123" s="174"/>
      <c r="IF123" s="174"/>
      <c r="IG123" s="174"/>
      <c r="IH123" s="174"/>
      <c r="II123" s="174"/>
      <c r="IJ123" s="174"/>
      <c r="IK123" s="174"/>
      <c r="IL123" s="174"/>
      <c r="IM123" s="174"/>
      <c r="IN123" s="174"/>
      <c r="IO123" s="174"/>
      <c r="IP123" s="174"/>
      <c r="IQ123" s="174"/>
      <c r="IR123" s="174"/>
      <c r="IS123" s="174"/>
      <c r="IT123" s="174"/>
      <c r="IU123" s="174"/>
      <c r="IV123" s="174"/>
      <c r="IW123" s="237"/>
    </row>
    <row r="124" ht="13.65" customHeight="1">
      <c r="A124" s="281"/>
      <c r="B124" s="330">
        <v>4293</v>
      </c>
      <c r="C124" t="s" s="332">
        <v>2019</v>
      </c>
      <c r="D124" s="333"/>
      <c r="E124" s="333"/>
      <c r="F124" s="333"/>
      <c r="G124" s="333"/>
      <c r="H124" s="334"/>
      <c r="I124" s="184">
        <v>105</v>
      </c>
      <c r="J124" s="305">
        <v>0</v>
      </c>
      <c r="K124" s="305">
        <v>0</v>
      </c>
      <c r="L124" t="s" s="304">
        <f>IF(J124&gt;0,IF(K124/J124&gt;=100,"&gt;&gt;100",K124/J124*100),"-")</f>
        <v>2015</v>
      </c>
      <c r="M124" s="286"/>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c r="CL124" s="174"/>
      <c r="CM124" s="174"/>
      <c r="CN124" s="174"/>
      <c r="CO124" s="174"/>
      <c r="CP124" s="174"/>
      <c r="CQ124" s="174"/>
      <c r="CR124" s="174"/>
      <c r="CS124" s="174"/>
      <c r="CT124" s="174"/>
      <c r="CU124" s="174"/>
      <c r="CV124" s="174"/>
      <c r="CW124" s="174"/>
      <c r="CX124" s="174"/>
      <c r="CY124" s="174"/>
      <c r="CZ124" s="174"/>
      <c r="DA124" s="174"/>
      <c r="DB124" s="174"/>
      <c r="DC124" s="174"/>
      <c r="DD124" s="174"/>
      <c r="DE124" s="174"/>
      <c r="DF124" s="174"/>
      <c r="DG124" s="174"/>
      <c r="DH124" s="174"/>
      <c r="DI124" s="174"/>
      <c r="DJ124" s="174"/>
      <c r="DK124" s="174"/>
      <c r="DL124" s="174"/>
      <c r="DM124" s="174"/>
      <c r="DN124" s="174"/>
      <c r="DO124" s="174"/>
      <c r="DP124" s="174"/>
      <c r="DQ124" s="174"/>
      <c r="DR124" s="174"/>
      <c r="DS124" s="174"/>
      <c r="DT124" s="174"/>
      <c r="DU124" s="174"/>
      <c r="DV124" s="174"/>
      <c r="DW124" s="174"/>
      <c r="DX124" s="174"/>
      <c r="DY124" s="174"/>
      <c r="DZ124" s="174"/>
      <c r="EA124" s="174"/>
      <c r="EB124" s="174"/>
      <c r="EC124" s="174"/>
      <c r="ED124" s="174"/>
      <c r="EE124" s="174"/>
      <c r="EF124" s="174"/>
      <c r="EG124" s="174"/>
      <c r="EH124" s="174"/>
      <c r="EI124" s="174"/>
      <c r="EJ124" s="174"/>
      <c r="EK124" s="174"/>
      <c r="EL124" s="174"/>
      <c r="EM124" s="174"/>
      <c r="EN124" s="174"/>
      <c r="EO124" s="174"/>
      <c r="EP124" s="174"/>
      <c r="EQ124" s="174"/>
      <c r="ER124" s="174"/>
      <c r="ES124" s="174"/>
      <c r="ET124" s="174"/>
      <c r="EU124" s="174"/>
      <c r="EV124" s="174"/>
      <c r="EW124" s="174"/>
      <c r="EX124" s="174"/>
      <c r="EY124" s="174"/>
      <c r="EZ124" s="174"/>
      <c r="FA124" s="174"/>
      <c r="FB124" s="174"/>
      <c r="FC124" s="174"/>
      <c r="FD124" s="174"/>
      <c r="FE124" s="174"/>
      <c r="FF124" s="174"/>
      <c r="FG124" s="174"/>
      <c r="FH124" s="174"/>
      <c r="FI124" s="174"/>
      <c r="FJ124" s="174"/>
      <c r="FK124" s="174"/>
      <c r="FL124" s="174"/>
      <c r="FM124" s="174"/>
      <c r="FN124" s="174"/>
      <c r="FO124" s="174"/>
      <c r="FP124" s="174"/>
      <c r="FQ124" s="174"/>
      <c r="FR124" s="174"/>
      <c r="FS124" s="174"/>
      <c r="FT124" s="174"/>
      <c r="FU124" s="174"/>
      <c r="FV124" s="174"/>
      <c r="FW124" s="174"/>
      <c r="FX124" s="174"/>
      <c r="FY124" s="174"/>
      <c r="FZ124" s="174"/>
      <c r="GA124" s="174"/>
      <c r="GB124" s="174"/>
      <c r="GC124" s="174"/>
      <c r="GD124" s="174"/>
      <c r="GE124" s="174"/>
      <c r="GF124" s="174"/>
      <c r="GG124" s="174"/>
      <c r="GH124" s="174"/>
      <c r="GI124" s="174"/>
      <c r="GJ124" s="174"/>
      <c r="GK124" s="174"/>
      <c r="GL124" s="174"/>
      <c r="GM124" s="174"/>
      <c r="GN124" s="174"/>
      <c r="GO124" s="174"/>
      <c r="GP124" s="174"/>
      <c r="GQ124" s="174"/>
      <c r="GR124" s="174"/>
      <c r="GS124" s="174"/>
      <c r="GT124" s="174"/>
      <c r="GU124" s="174"/>
      <c r="GV124" s="174"/>
      <c r="GW124" s="174"/>
      <c r="GX124" s="174"/>
      <c r="GY124" s="174"/>
      <c r="GZ124" s="174"/>
      <c r="HA124" s="174"/>
      <c r="HB124" s="174"/>
      <c r="HC124" s="174"/>
      <c r="HD124" s="174"/>
      <c r="HE124" s="174"/>
      <c r="HF124" s="174"/>
      <c r="HG124" s="174"/>
      <c r="HH124" s="174"/>
      <c r="HI124" s="174"/>
      <c r="HJ124" s="174"/>
      <c r="HK124" s="174"/>
      <c r="HL124" s="174"/>
      <c r="HM124" s="174"/>
      <c r="HN124" s="174"/>
      <c r="HO124" s="174"/>
      <c r="HP124" s="174"/>
      <c r="HQ124" s="174"/>
      <c r="HR124" s="174"/>
      <c r="HS124" s="174"/>
      <c r="HT124" s="174"/>
      <c r="HU124" s="174"/>
      <c r="HV124" s="174"/>
      <c r="HW124" s="174"/>
      <c r="HX124" s="174"/>
      <c r="HY124" s="174"/>
      <c r="HZ124" s="174"/>
      <c r="IA124" s="174"/>
      <c r="IB124" s="174"/>
      <c r="IC124" s="174"/>
      <c r="ID124" s="174"/>
      <c r="IE124" s="174"/>
      <c r="IF124" s="174"/>
      <c r="IG124" s="174"/>
      <c r="IH124" s="174"/>
      <c r="II124" s="174"/>
      <c r="IJ124" s="174"/>
      <c r="IK124" s="174"/>
      <c r="IL124" s="174"/>
      <c r="IM124" s="174"/>
      <c r="IN124" s="174"/>
      <c r="IO124" s="174"/>
      <c r="IP124" s="174"/>
      <c r="IQ124" s="174"/>
      <c r="IR124" s="174"/>
      <c r="IS124" s="174"/>
      <c r="IT124" s="174"/>
      <c r="IU124" s="174"/>
      <c r="IV124" s="174"/>
      <c r="IW124" s="237"/>
    </row>
    <row r="125" ht="13.65" customHeight="1">
      <c r="A125" s="281"/>
      <c r="B125" s="330">
        <v>4294</v>
      </c>
      <c r="C125" t="s" s="332">
        <v>2115</v>
      </c>
      <c r="D125" s="333"/>
      <c r="E125" s="333"/>
      <c r="F125" s="333"/>
      <c r="G125" s="333"/>
      <c r="H125" s="334"/>
      <c r="I125" s="184">
        <v>106</v>
      </c>
      <c r="J125" s="305">
        <v>0</v>
      </c>
      <c r="K125" s="305">
        <v>0</v>
      </c>
      <c r="L125" t="s" s="304">
        <f>IF(J125&gt;0,IF(K125/J125&gt;=100,"&gt;&gt;100",K125/J125*100),"-")</f>
        <v>2015</v>
      </c>
      <c r="M125" s="286"/>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c r="CP125" s="174"/>
      <c r="CQ125" s="174"/>
      <c r="CR125" s="174"/>
      <c r="CS125" s="174"/>
      <c r="CT125" s="174"/>
      <c r="CU125" s="174"/>
      <c r="CV125" s="174"/>
      <c r="CW125" s="174"/>
      <c r="CX125" s="174"/>
      <c r="CY125" s="174"/>
      <c r="CZ125" s="174"/>
      <c r="DA125" s="174"/>
      <c r="DB125" s="174"/>
      <c r="DC125" s="174"/>
      <c r="DD125" s="174"/>
      <c r="DE125" s="174"/>
      <c r="DF125" s="174"/>
      <c r="DG125" s="174"/>
      <c r="DH125" s="174"/>
      <c r="DI125" s="174"/>
      <c r="DJ125" s="174"/>
      <c r="DK125" s="174"/>
      <c r="DL125" s="174"/>
      <c r="DM125" s="174"/>
      <c r="DN125" s="174"/>
      <c r="DO125" s="174"/>
      <c r="DP125" s="174"/>
      <c r="DQ125" s="174"/>
      <c r="DR125" s="174"/>
      <c r="DS125" s="174"/>
      <c r="DT125" s="174"/>
      <c r="DU125" s="174"/>
      <c r="DV125" s="174"/>
      <c r="DW125" s="174"/>
      <c r="DX125" s="174"/>
      <c r="DY125" s="174"/>
      <c r="DZ125" s="174"/>
      <c r="EA125" s="174"/>
      <c r="EB125" s="174"/>
      <c r="EC125" s="174"/>
      <c r="ED125" s="174"/>
      <c r="EE125" s="174"/>
      <c r="EF125" s="174"/>
      <c r="EG125" s="174"/>
      <c r="EH125" s="174"/>
      <c r="EI125" s="174"/>
      <c r="EJ125" s="174"/>
      <c r="EK125" s="174"/>
      <c r="EL125" s="174"/>
      <c r="EM125" s="174"/>
      <c r="EN125" s="174"/>
      <c r="EO125" s="174"/>
      <c r="EP125" s="174"/>
      <c r="EQ125" s="174"/>
      <c r="ER125" s="174"/>
      <c r="ES125" s="174"/>
      <c r="ET125" s="174"/>
      <c r="EU125" s="174"/>
      <c r="EV125" s="174"/>
      <c r="EW125" s="174"/>
      <c r="EX125" s="174"/>
      <c r="EY125" s="174"/>
      <c r="EZ125" s="174"/>
      <c r="FA125" s="174"/>
      <c r="FB125" s="174"/>
      <c r="FC125" s="174"/>
      <c r="FD125" s="174"/>
      <c r="FE125" s="174"/>
      <c r="FF125" s="174"/>
      <c r="FG125" s="174"/>
      <c r="FH125" s="174"/>
      <c r="FI125" s="174"/>
      <c r="FJ125" s="174"/>
      <c r="FK125" s="174"/>
      <c r="FL125" s="174"/>
      <c r="FM125" s="174"/>
      <c r="FN125" s="174"/>
      <c r="FO125" s="174"/>
      <c r="FP125" s="174"/>
      <c r="FQ125" s="174"/>
      <c r="FR125" s="174"/>
      <c r="FS125" s="174"/>
      <c r="FT125" s="174"/>
      <c r="FU125" s="174"/>
      <c r="FV125" s="174"/>
      <c r="FW125" s="174"/>
      <c r="FX125" s="174"/>
      <c r="FY125" s="174"/>
      <c r="FZ125" s="174"/>
      <c r="GA125" s="174"/>
      <c r="GB125" s="174"/>
      <c r="GC125" s="174"/>
      <c r="GD125" s="174"/>
      <c r="GE125" s="174"/>
      <c r="GF125" s="174"/>
      <c r="GG125" s="174"/>
      <c r="GH125" s="174"/>
      <c r="GI125" s="174"/>
      <c r="GJ125" s="174"/>
      <c r="GK125" s="174"/>
      <c r="GL125" s="174"/>
      <c r="GM125" s="174"/>
      <c r="GN125" s="174"/>
      <c r="GO125" s="174"/>
      <c r="GP125" s="174"/>
      <c r="GQ125" s="174"/>
      <c r="GR125" s="174"/>
      <c r="GS125" s="174"/>
      <c r="GT125" s="174"/>
      <c r="GU125" s="174"/>
      <c r="GV125" s="174"/>
      <c r="GW125" s="174"/>
      <c r="GX125" s="174"/>
      <c r="GY125" s="174"/>
      <c r="GZ125" s="174"/>
      <c r="HA125" s="174"/>
      <c r="HB125" s="174"/>
      <c r="HC125" s="174"/>
      <c r="HD125" s="174"/>
      <c r="HE125" s="174"/>
      <c r="HF125" s="174"/>
      <c r="HG125" s="174"/>
      <c r="HH125" s="174"/>
      <c r="HI125" s="174"/>
      <c r="HJ125" s="174"/>
      <c r="HK125" s="174"/>
      <c r="HL125" s="174"/>
      <c r="HM125" s="174"/>
      <c r="HN125" s="174"/>
      <c r="HO125" s="174"/>
      <c r="HP125" s="174"/>
      <c r="HQ125" s="174"/>
      <c r="HR125" s="174"/>
      <c r="HS125" s="174"/>
      <c r="HT125" s="174"/>
      <c r="HU125" s="174"/>
      <c r="HV125" s="174"/>
      <c r="HW125" s="174"/>
      <c r="HX125" s="174"/>
      <c r="HY125" s="174"/>
      <c r="HZ125" s="174"/>
      <c r="IA125" s="174"/>
      <c r="IB125" s="174"/>
      <c r="IC125" s="174"/>
      <c r="ID125" s="174"/>
      <c r="IE125" s="174"/>
      <c r="IF125" s="174"/>
      <c r="IG125" s="174"/>
      <c r="IH125" s="174"/>
      <c r="II125" s="174"/>
      <c r="IJ125" s="174"/>
      <c r="IK125" s="174"/>
      <c r="IL125" s="174"/>
      <c r="IM125" s="174"/>
      <c r="IN125" s="174"/>
      <c r="IO125" s="174"/>
      <c r="IP125" s="174"/>
      <c r="IQ125" s="174"/>
      <c r="IR125" s="174"/>
      <c r="IS125" s="174"/>
      <c r="IT125" s="174"/>
      <c r="IU125" s="174"/>
      <c r="IV125" s="174"/>
      <c r="IW125" s="237"/>
    </row>
    <row r="126" ht="13.65" customHeight="1">
      <c r="A126" s="281"/>
      <c r="B126" s="330">
        <v>4295</v>
      </c>
      <c r="C126" t="s" s="332">
        <v>2116</v>
      </c>
      <c r="D126" s="333"/>
      <c r="E126" s="333"/>
      <c r="F126" s="333"/>
      <c r="G126" s="333"/>
      <c r="H126" s="334"/>
      <c r="I126" s="184">
        <v>107</v>
      </c>
      <c r="J126" s="305">
        <v>0</v>
      </c>
      <c r="K126" s="305">
        <v>1030</v>
      </c>
      <c r="L126" t="s" s="304">
        <f>IF(J126&gt;0,IF(K126/J126&gt;=100,"&gt;&gt;100",K126/J126*100),"-")</f>
        <v>2015</v>
      </c>
      <c r="M126" s="286"/>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4"/>
      <c r="CH126" s="174"/>
      <c r="CI126" s="174"/>
      <c r="CJ126" s="174"/>
      <c r="CK126" s="174"/>
      <c r="CL126" s="174"/>
      <c r="CM126" s="174"/>
      <c r="CN126" s="174"/>
      <c r="CO126" s="174"/>
      <c r="CP126" s="174"/>
      <c r="CQ126" s="174"/>
      <c r="CR126" s="174"/>
      <c r="CS126" s="174"/>
      <c r="CT126" s="174"/>
      <c r="CU126" s="174"/>
      <c r="CV126" s="174"/>
      <c r="CW126" s="174"/>
      <c r="CX126" s="174"/>
      <c r="CY126" s="174"/>
      <c r="CZ126" s="174"/>
      <c r="DA126" s="174"/>
      <c r="DB126" s="174"/>
      <c r="DC126" s="174"/>
      <c r="DD126" s="174"/>
      <c r="DE126" s="174"/>
      <c r="DF126" s="174"/>
      <c r="DG126" s="174"/>
      <c r="DH126" s="174"/>
      <c r="DI126" s="174"/>
      <c r="DJ126" s="174"/>
      <c r="DK126" s="174"/>
      <c r="DL126" s="174"/>
      <c r="DM126" s="174"/>
      <c r="DN126" s="174"/>
      <c r="DO126" s="174"/>
      <c r="DP126" s="174"/>
      <c r="DQ126" s="174"/>
      <c r="DR126" s="174"/>
      <c r="DS126" s="174"/>
      <c r="DT126" s="174"/>
      <c r="DU126" s="174"/>
      <c r="DV126" s="174"/>
      <c r="DW126" s="174"/>
      <c r="DX126" s="174"/>
      <c r="DY126" s="174"/>
      <c r="DZ126" s="174"/>
      <c r="EA126" s="174"/>
      <c r="EB126" s="174"/>
      <c r="EC126" s="174"/>
      <c r="ED126" s="174"/>
      <c r="EE126" s="174"/>
      <c r="EF126" s="174"/>
      <c r="EG126" s="174"/>
      <c r="EH126" s="174"/>
      <c r="EI126" s="174"/>
      <c r="EJ126" s="174"/>
      <c r="EK126" s="174"/>
      <c r="EL126" s="174"/>
      <c r="EM126" s="174"/>
      <c r="EN126" s="174"/>
      <c r="EO126" s="174"/>
      <c r="EP126" s="174"/>
      <c r="EQ126" s="174"/>
      <c r="ER126" s="174"/>
      <c r="ES126" s="174"/>
      <c r="ET126" s="174"/>
      <c r="EU126" s="174"/>
      <c r="EV126" s="174"/>
      <c r="EW126" s="174"/>
      <c r="EX126" s="174"/>
      <c r="EY126" s="174"/>
      <c r="EZ126" s="174"/>
      <c r="FA126" s="174"/>
      <c r="FB126" s="174"/>
      <c r="FC126" s="174"/>
      <c r="FD126" s="174"/>
      <c r="FE126" s="174"/>
      <c r="FF126" s="174"/>
      <c r="FG126" s="174"/>
      <c r="FH126" s="174"/>
      <c r="FI126" s="174"/>
      <c r="FJ126" s="174"/>
      <c r="FK126" s="174"/>
      <c r="FL126" s="174"/>
      <c r="FM126" s="174"/>
      <c r="FN126" s="174"/>
      <c r="FO126" s="174"/>
      <c r="FP126" s="174"/>
      <c r="FQ126" s="174"/>
      <c r="FR126" s="174"/>
      <c r="FS126" s="174"/>
      <c r="FT126" s="174"/>
      <c r="FU126" s="174"/>
      <c r="FV126" s="174"/>
      <c r="FW126" s="174"/>
      <c r="FX126" s="174"/>
      <c r="FY126" s="174"/>
      <c r="FZ126" s="174"/>
      <c r="GA126" s="174"/>
      <c r="GB126" s="174"/>
      <c r="GC126" s="174"/>
      <c r="GD126" s="174"/>
      <c r="GE126" s="174"/>
      <c r="GF126" s="174"/>
      <c r="GG126" s="174"/>
      <c r="GH126" s="174"/>
      <c r="GI126" s="174"/>
      <c r="GJ126" s="174"/>
      <c r="GK126" s="174"/>
      <c r="GL126" s="174"/>
      <c r="GM126" s="174"/>
      <c r="GN126" s="174"/>
      <c r="GO126" s="174"/>
      <c r="GP126" s="174"/>
      <c r="GQ126" s="174"/>
      <c r="GR126" s="174"/>
      <c r="GS126" s="174"/>
      <c r="GT126" s="174"/>
      <c r="GU126" s="174"/>
      <c r="GV126" s="174"/>
      <c r="GW126" s="174"/>
      <c r="GX126" s="174"/>
      <c r="GY126" s="174"/>
      <c r="GZ126" s="174"/>
      <c r="HA126" s="174"/>
      <c r="HB126" s="174"/>
      <c r="HC126" s="174"/>
      <c r="HD126" s="174"/>
      <c r="HE126" s="174"/>
      <c r="HF126" s="174"/>
      <c r="HG126" s="174"/>
      <c r="HH126" s="174"/>
      <c r="HI126" s="174"/>
      <c r="HJ126" s="174"/>
      <c r="HK126" s="174"/>
      <c r="HL126" s="174"/>
      <c r="HM126" s="174"/>
      <c r="HN126" s="174"/>
      <c r="HO126" s="174"/>
      <c r="HP126" s="174"/>
      <c r="HQ126" s="174"/>
      <c r="HR126" s="174"/>
      <c r="HS126" s="174"/>
      <c r="HT126" s="174"/>
      <c r="HU126" s="174"/>
      <c r="HV126" s="174"/>
      <c r="HW126" s="174"/>
      <c r="HX126" s="174"/>
      <c r="HY126" s="174"/>
      <c r="HZ126" s="174"/>
      <c r="IA126" s="174"/>
      <c r="IB126" s="174"/>
      <c r="IC126" s="174"/>
      <c r="ID126" s="174"/>
      <c r="IE126" s="174"/>
      <c r="IF126" s="174"/>
      <c r="IG126" s="174"/>
      <c r="IH126" s="174"/>
      <c r="II126" s="174"/>
      <c r="IJ126" s="174"/>
      <c r="IK126" s="174"/>
      <c r="IL126" s="174"/>
      <c r="IM126" s="174"/>
      <c r="IN126" s="174"/>
      <c r="IO126" s="174"/>
      <c r="IP126" s="174"/>
      <c r="IQ126" s="174"/>
      <c r="IR126" s="174"/>
      <c r="IS126" s="174"/>
      <c r="IT126" s="174"/>
      <c r="IU126" s="174"/>
      <c r="IV126" s="174"/>
      <c r="IW126" s="237"/>
    </row>
    <row r="127" ht="13.65" customHeight="1">
      <c r="A127" s="281"/>
      <c r="B127" s="330">
        <v>43</v>
      </c>
      <c r="C127" t="s" s="332">
        <v>2117</v>
      </c>
      <c r="D127" s="333"/>
      <c r="E127" s="333"/>
      <c r="F127" s="333"/>
      <c r="G127" s="333"/>
      <c r="H127" s="334"/>
      <c r="I127" s="184">
        <v>108</v>
      </c>
      <c r="J127" s="305">
        <v>4210</v>
      </c>
      <c r="K127" s="305">
        <v>3508</v>
      </c>
      <c r="L127" s="306">
        <f>IF(J127&gt;0,IF(K127/J127&gt;=100,"&gt;&gt;100",K127/J127*100),"-")</f>
        <v>83.32541567695959</v>
      </c>
      <c r="M127" s="286"/>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4"/>
      <c r="CH127" s="174"/>
      <c r="CI127" s="174"/>
      <c r="CJ127" s="174"/>
      <c r="CK127" s="174"/>
      <c r="CL127" s="174"/>
      <c r="CM127" s="174"/>
      <c r="CN127" s="174"/>
      <c r="CO127" s="174"/>
      <c r="CP127" s="174"/>
      <c r="CQ127" s="174"/>
      <c r="CR127" s="174"/>
      <c r="CS127" s="174"/>
      <c r="CT127" s="174"/>
      <c r="CU127" s="174"/>
      <c r="CV127" s="174"/>
      <c r="CW127" s="174"/>
      <c r="CX127" s="174"/>
      <c r="CY127" s="174"/>
      <c r="CZ127" s="174"/>
      <c r="DA127" s="174"/>
      <c r="DB127" s="174"/>
      <c r="DC127" s="174"/>
      <c r="DD127" s="174"/>
      <c r="DE127" s="174"/>
      <c r="DF127" s="174"/>
      <c r="DG127" s="174"/>
      <c r="DH127" s="174"/>
      <c r="DI127" s="174"/>
      <c r="DJ127" s="174"/>
      <c r="DK127" s="174"/>
      <c r="DL127" s="174"/>
      <c r="DM127" s="174"/>
      <c r="DN127" s="174"/>
      <c r="DO127" s="174"/>
      <c r="DP127" s="174"/>
      <c r="DQ127" s="174"/>
      <c r="DR127" s="174"/>
      <c r="DS127" s="174"/>
      <c r="DT127" s="174"/>
      <c r="DU127" s="174"/>
      <c r="DV127" s="174"/>
      <c r="DW127" s="174"/>
      <c r="DX127" s="174"/>
      <c r="DY127" s="174"/>
      <c r="DZ127" s="174"/>
      <c r="EA127" s="174"/>
      <c r="EB127" s="174"/>
      <c r="EC127" s="174"/>
      <c r="ED127" s="174"/>
      <c r="EE127" s="174"/>
      <c r="EF127" s="174"/>
      <c r="EG127" s="174"/>
      <c r="EH127" s="174"/>
      <c r="EI127" s="174"/>
      <c r="EJ127" s="174"/>
      <c r="EK127" s="174"/>
      <c r="EL127" s="174"/>
      <c r="EM127" s="174"/>
      <c r="EN127" s="174"/>
      <c r="EO127" s="174"/>
      <c r="EP127" s="174"/>
      <c r="EQ127" s="174"/>
      <c r="ER127" s="174"/>
      <c r="ES127" s="174"/>
      <c r="ET127" s="174"/>
      <c r="EU127" s="174"/>
      <c r="EV127" s="174"/>
      <c r="EW127" s="174"/>
      <c r="EX127" s="174"/>
      <c r="EY127" s="174"/>
      <c r="EZ127" s="174"/>
      <c r="FA127" s="174"/>
      <c r="FB127" s="174"/>
      <c r="FC127" s="174"/>
      <c r="FD127" s="174"/>
      <c r="FE127" s="174"/>
      <c r="FF127" s="174"/>
      <c r="FG127" s="174"/>
      <c r="FH127" s="174"/>
      <c r="FI127" s="174"/>
      <c r="FJ127" s="174"/>
      <c r="FK127" s="174"/>
      <c r="FL127" s="174"/>
      <c r="FM127" s="174"/>
      <c r="FN127" s="174"/>
      <c r="FO127" s="174"/>
      <c r="FP127" s="174"/>
      <c r="FQ127" s="174"/>
      <c r="FR127" s="174"/>
      <c r="FS127" s="174"/>
      <c r="FT127" s="174"/>
      <c r="FU127" s="174"/>
      <c r="FV127" s="174"/>
      <c r="FW127" s="174"/>
      <c r="FX127" s="174"/>
      <c r="FY127" s="174"/>
      <c r="FZ127" s="174"/>
      <c r="GA127" s="174"/>
      <c r="GB127" s="174"/>
      <c r="GC127" s="174"/>
      <c r="GD127" s="174"/>
      <c r="GE127" s="174"/>
      <c r="GF127" s="174"/>
      <c r="GG127" s="174"/>
      <c r="GH127" s="174"/>
      <c r="GI127" s="174"/>
      <c r="GJ127" s="174"/>
      <c r="GK127" s="174"/>
      <c r="GL127" s="174"/>
      <c r="GM127" s="174"/>
      <c r="GN127" s="174"/>
      <c r="GO127" s="174"/>
      <c r="GP127" s="174"/>
      <c r="GQ127" s="174"/>
      <c r="GR127" s="174"/>
      <c r="GS127" s="174"/>
      <c r="GT127" s="174"/>
      <c r="GU127" s="174"/>
      <c r="GV127" s="174"/>
      <c r="GW127" s="174"/>
      <c r="GX127" s="174"/>
      <c r="GY127" s="174"/>
      <c r="GZ127" s="174"/>
      <c r="HA127" s="174"/>
      <c r="HB127" s="174"/>
      <c r="HC127" s="174"/>
      <c r="HD127" s="174"/>
      <c r="HE127" s="174"/>
      <c r="HF127" s="174"/>
      <c r="HG127" s="174"/>
      <c r="HH127" s="174"/>
      <c r="HI127" s="174"/>
      <c r="HJ127" s="174"/>
      <c r="HK127" s="174"/>
      <c r="HL127" s="174"/>
      <c r="HM127" s="174"/>
      <c r="HN127" s="174"/>
      <c r="HO127" s="174"/>
      <c r="HP127" s="174"/>
      <c r="HQ127" s="174"/>
      <c r="HR127" s="174"/>
      <c r="HS127" s="174"/>
      <c r="HT127" s="174"/>
      <c r="HU127" s="174"/>
      <c r="HV127" s="174"/>
      <c r="HW127" s="174"/>
      <c r="HX127" s="174"/>
      <c r="HY127" s="174"/>
      <c r="HZ127" s="174"/>
      <c r="IA127" s="174"/>
      <c r="IB127" s="174"/>
      <c r="IC127" s="174"/>
      <c r="ID127" s="174"/>
      <c r="IE127" s="174"/>
      <c r="IF127" s="174"/>
      <c r="IG127" s="174"/>
      <c r="IH127" s="174"/>
      <c r="II127" s="174"/>
      <c r="IJ127" s="174"/>
      <c r="IK127" s="174"/>
      <c r="IL127" s="174"/>
      <c r="IM127" s="174"/>
      <c r="IN127" s="174"/>
      <c r="IO127" s="174"/>
      <c r="IP127" s="174"/>
      <c r="IQ127" s="174"/>
      <c r="IR127" s="174"/>
      <c r="IS127" s="174"/>
      <c r="IT127" s="174"/>
      <c r="IU127" s="174"/>
      <c r="IV127" s="174"/>
      <c r="IW127" s="237"/>
    </row>
    <row r="128" ht="12.75" customHeight="1">
      <c r="A128" s="281"/>
      <c r="B128" s="330">
        <v>44</v>
      </c>
      <c r="C128" t="s" s="332">
        <v>2118</v>
      </c>
      <c r="D128" s="333"/>
      <c r="E128" s="333"/>
      <c r="F128" s="333"/>
      <c r="G128" s="333"/>
      <c r="H128" s="334"/>
      <c r="I128" s="184">
        <v>109</v>
      </c>
      <c r="J128" s="303">
        <f>J129+J130+J134</f>
        <v>9619</v>
      </c>
      <c r="K128" s="303">
        <f>K129+K130+K134</f>
        <v>994</v>
      </c>
      <c r="L128" s="306">
        <f>IF(J128&gt;0,IF(K128/J128&gt;=100,"&gt;&gt;100",K128/J128*100),"-")</f>
        <v>10.3337145233392</v>
      </c>
      <c r="M128" s="286"/>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174"/>
      <c r="CN128" s="174"/>
      <c r="CO128" s="174"/>
      <c r="CP128" s="174"/>
      <c r="CQ128" s="174"/>
      <c r="CR128" s="174"/>
      <c r="CS128" s="174"/>
      <c r="CT128" s="174"/>
      <c r="CU128" s="174"/>
      <c r="CV128" s="174"/>
      <c r="CW128" s="174"/>
      <c r="CX128" s="174"/>
      <c r="CY128" s="174"/>
      <c r="CZ128" s="174"/>
      <c r="DA128" s="174"/>
      <c r="DB128" s="174"/>
      <c r="DC128" s="174"/>
      <c r="DD128" s="174"/>
      <c r="DE128" s="174"/>
      <c r="DF128" s="174"/>
      <c r="DG128" s="174"/>
      <c r="DH128" s="174"/>
      <c r="DI128" s="174"/>
      <c r="DJ128" s="174"/>
      <c r="DK128" s="174"/>
      <c r="DL128" s="174"/>
      <c r="DM128" s="174"/>
      <c r="DN128" s="174"/>
      <c r="DO128" s="174"/>
      <c r="DP128" s="174"/>
      <c r="DQ128" s="174"/>
      <c r="DR128" s="174"/>
      <c r="DS128" s="174"/>
      <c r="DT128" s="174"/>
      <c r="DU128" s="174"/>
      <c r="DV128" s="174"/>
      <c r="DW128" s="174"/>
      <c r="DX128" s="174"/>
      <c r="DY128" s="174"/>
      <c r="DZ128" s="174"/>
      <c r="EA128" s="174"/>
      <c r="EB128" s="174"/>
      <c r="EC128" s="174"/>
      <c r="ED128" s="174"/>
      <c r="EE128" s="174"/>
      <c r="EF128" s="174"/>
      <c r="EG128" s="174"/>
      <c r="EH128" s="174"/>
      <c r="EI128" s="174"/>
      <c r="EJ128" s="174"/>
      <c r="EK128" s="174"/>
      <c r="EL128" s="174"/>
      <c r="EM128" s="174"/>
      <c r="EN128" s="174"/>
      <c r="EO128" s="174"/>
      <c r="EP128" s="174"/>
      <c r="EQ128" s="174"/>
      <c r="ER128" s="174"/>
      <c r="ES128" s="174"/>
      <c r="ET128" s="174"/>
      <c r="EU128" s="174"/>
      <c r="EV128" s="174"/>
      <c r="EW128" s="174"/>
      <c r="EX128" s="174"/>
      <c r="EY128" s="174"/>
      <c r="EZ128" s="174"/>
      <c r="FA128" s="174"/>
      <c r="FB128" s="174"/>
      <c r="FC128" s="174"/>
      <c r="FD128" s="174"/>
      <c r="FE128" s="174"/>
      <c r="FF128" s="174"/>
      <c r="FG128" s="174"/>
      <c r="FH128" s="174"/>
      <c r="FI128" s="174"/>
      <c r="FJ128" s="174"/>
      <c r="FK128" s="174"/>
      <c r="FL128" s="174"/>
      <c r="FM128" s="174"/>
      <c r="FN128" s="174"/>
      <c r="FO128" s="174"/>
      <c r="FP128" s="174"/>
      <c r="FQ128" s="174"/>
      <c r="FR128" s="174"/>
      <c r="FS128" s="174"/>
      <c r="FT128" s="174"/>
      <c r="FU128" s="174"/>
      <c r="FV128" s="174"/>
      <c r="FW128" s="174"/>
      <c r="FX128" s="174"/>
      <c r="FY128" s="174"/>
      <c r="FZ128" s="174"/>
      <c r="GA128" s="174"/>
      <c r="GB128" s="174"/>
      <c r="GC128" s="174"/>
      <c r="GD128" s="174"/>
      <c r="GE128" s="174"/>
      <c r="GF128" s="174"/>
      <c r="GG128" s="174"/>
      <c r="GH128" s="174"/>
      <c r="GI128" s="174"/>
      <c r="GJ128" s="174"/>
      <c r="GK128" s="174"/>
      <c r="GL128" s="174"/>
      <c r="GM128" s="174"/>
      <c r="GN128" s="174"/>
      <c r="GO128" s="174"/>
      <c r="GP128" s="174"/>
      <c r="GQ128" s="174"/>
      <c r="GR128" s="174"/>
      <c r="GS128" s="174"/>
      <c r="GT128" s="174"/>
      <c r="GU128" s="174"/>
      <c r="GV128" s="174"/>
      <c r="GW128" s="174"/>
      <c r="GX128" s="174"/>
      <c r="GY128" s="174"/>
      <c r="GZ128" s="174"/>
      <c r="HA128" s="174"/>
      <c r="HB128" s="174"/>
      <c r="HC128" s="174"/>
      <c r="HD128" s="174"/>
      <c r="HE128" s="174"/>
      <c r="HF128" s="174"/>
      <c r="HG128" s="174"/>
      <c r="HH128" s="174"/>
      <c r="HI128" s="174"/>
      <c r="HJ128" s="174"/>
      <c r="HK128" s="174"/>
      <c r="HL128" s="174"/>
      <c r="HM128" s="174"/>
      <c r="HN128" s="174"/>
      <c r="HO128" s="174"/>
      <c r="HP128" s="174"/>
      <c r="HQ128" s="174"/>
      <c r="HR128" s="174"/>
      <c r="HS128" s="174"/>
      <c r="HT128" s="174"/>
      <c r="HU128" s="174"/>
      <c r="HV128" s="174"/>
      <c r="HW128" s="174"/>
      <c r="HX128" s="174"/>
      <c r="HY128" s="174"/>
      <c r="HZ128" s="174"/>
      <c r="IA128" s="174"/>
      <c r="IB128" s="174"/>
      <c r="IC128" s="174"/>
      <c r="ID128" s="174"/>
      <c r="IE128" s="174"/>
      <c r="IF128" s="174"/>
      <c r="IG128" s="174"/>
      <c r="IH128" s="174"/>
      <c r="II128" s="174"/>
      <c r="IJ128" s="174"/>
      <c r="IK128" s="174"/>
      <c r="IL128" s="174"/>
      <c r="IM128" s="174"/>
      <c r="IN128" s="174"/>
      <c r="IO128" s="174"/>
      <c r="IP128" s="174"/>
      <c r="IQ128" s="174"/>
      <c r="IR128" s="174"/>
      <c r="IS128" s="174"/>
      <c r="IT128" s="174"/>
      <c r="IU128" s="174"/>
      <c r="IV128" s="174"/>
      <c r="IW128" s="237"/>
    </row>
    <row r="129" ht="13.65" customHeight="1">
      <c r="A129" s="281"/>
      <c r="B129" s="330">
        <v>441</v>
      </c>
      <c r="C129" t="s" s="332">
        <v>2119</v>
      </c>
      <c r="D129" s="333"/>
      <c r="E129" s="333"/>
      <c r="F129" s="333"/>
      <c r="G129" s="333"/>
      <c r="H129" s="334"/>
      <c r="I129" s="184">
        <v>110</v>
      </c>
      <c r="J129" s="305">
        <v>0</v>
      </c>
      <c r="K129" s="305">
        <v>0</v>
      </c>
      <c r="L129" t="s" s="304">
        <f>IF(J129&gt;0,IF(K129/J129&gt;=100,"&gt;&gt;100",K129/J129*100),"-")</f>
        <v>2015</v>
      </c>
      <c r="M129" s="286"/>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174"/>
      <c r="CK129" s="174"/>
      <c r="CL129" s="174"/>
      <c r="CM129" s="174"/>
      <c r="CN129" s="174"/>
      <c r="CO129" s="174"/>
      <c r="CP129" s="174"/>
      <c r="CQ129" s="174"/>
      <c r="CR129" s="174"/>
      <c r="CS129" s="174"/>
      <c r="CT129" s="174"/>
      <c r="CU129" s="174"/>
      <c r="CV129" s="174"/>
      <c r="CW129" s="174"/>
      <c r="CX129" s="174"/>
      <c r="CY129" s="174"/>
      <c r="CZ129" s="174"/>
      <c r="DA129" s="174"/>
      <c r="DB129" s="174"/>
      <c r="DC129" s="174"/>
      <c r="DD129" s="174"/>
      <c r="DE129" s="174"/>
      <c r="DF129" s="174"/>
      <c r="DG129" s="174"/>
      <c r="DH129" s="174"/>
      <c r="DI129" s="174"/>
      <c r="DJ129" s="174"/>
      <c r="DK129" s="174"/>
      <c r="DL129" s="174"/>
      <c r="DM129" s="174"/>
      <c r="DN129" s="174"/>
      <c r="DO129" s="174"/>
      <c r="DP129" s="174"/>
      <c r="DQ129" s="174"/>
      <c r="DR129" s="174"/>
      <c r="DS129" s="174"/>
      <c r="DT129" s="174"/>
      <c r="DU129" s="174"/>
      <c r="DV129" s="174"/>
      <c r="DW129" s="174"/>
      <c r="DX129" s="174"/>
      <c r="DY129" s="174"/>
      <c r="DZ129" s="174"/>
      <c r="EA129" s="174"/>
      <c r="EB129" s="174"/>
      <c r="EC129" s="174"/>
      <c r="ED129" s="174"/>
      <c r="EE129" s="174"/>
      <c r="EF129" s="174"/>
      <c r="EG129" s="174"/>
      <c r="EH129" s="174"/>
      <c r="EI129" s="174"/>
      <c r="EJ129" s="174"/>
      <c r="EK129" s="174"/>
      <c r="EL129" s="174"/>
      <c r="EM129" s="174"/>
      <c r="EN129" s="174"/>
      <c r="EO129" s="174"/>
      <c r="EP129" s="174"/>
      <c r="EQ129" s="174"/>
      <c r="ER129" s="174"/>
      <c r="ES129" s="174"/>
      <c r="ET129" s="174"/>
      <c r="EU129" s="174"/>
      <c r="EV129" s="174"/>
      <c r="EW129" s="174"/>
      <c r="EX129" s="174"/>
      <c r="EY129" s="174"/>
      <c r="EZ129" s="174"/>
      <c r="FA129" s="174"/>
      <c r="FB129" s="174"/>
      <c r="FC129" s="174"/>
      <c r="FD129" s="174"/>
      <c r="FE129" s="174"/>
      <c r="FF129" s="174"/>
      <c r="FG129" s="174"/>
      <c r="FH129" s="174"/>
      <c r="FI129" s="174"/>
      <c r="FJ129" s="174"/>
      <c r="FK129" s="174"/>
      <c r="FL129" s="174"/>
      <c r="FM129" s="174"/>
      <c r="FN129" s="174"/>
      <c r="FO129" s="174"/>
      <c r="FP129" s="174"/>
      <c r="FQ129" s="174"/>
      <c r="FR129" s="174"/>
      <c r="FS129" s="174"/>
      <c r="FT129" s="174"/>
      <c r="FU129" s="174"/>
      <c r="FV129" s="174"/>
      <c r="FW129" s="174"/>
      <c r="FX129" s="174"/>
      <c r="FY129" s="174"/>
      <c r="FZ129" s="174"/>
      <c r="GA129" s="174"/>
      <c r="GB129" s="174"/>
      <c r="GC129" s="174"/>
      <c r="GD129" s="174"/>
      <c r="GE129" s="174"/>
      <c r="GF129" s="174"/>
      <c r="GG129" s="174"/>
      <c r="GH129" s="174"/>
      <c r="GI129" s="174"/>
      <c r="GJ129" s="174"/>
      <c r="GK129" s="174"/>
      <c r="GL129" s="174"/>
      <c r="GM129" s="174"/>
      <c r="GN129" s="174"/>
      <c r="GO129" s="174"/>
      <c r="GP129" s="174"/>
      <c r="GQ129" s="174"/>
      <c r="GR129" s="174"/>
      <c r="GS129" s="174"/>
      <c r="GT129" s="174"/>
      <c r="GU129" s="174"/>
      <c r="GV129" s="174"/>
      <c r="GW129" s="174"/>
      <c r="GX129" s="174"/>
      <c r="GY129" s="174"/>
      <c r="GZ129" s="174"/>
      <c r="HA129" s="174"/>
      <c r="HB129" s="174"/>
      <c r="HC129" s="174"/>
      <c r="HD129" s="174"/>
      <c r="HE129" s="174"/>
      <c r="HF129" s="174"/>
      <c r="HG129" s="174"/>
      <c r="HH129" s="174"/>
      <c r="HI129" s="174"/>
      <c r="HJ129" s="174"/>
      <c r="HK129" s="174"/>
      <c r="HL129" s="174"/>
      <c r="HM129" s="174"/>
      <c r="HN129" s="174"/>
      <c r="HO129" s="174"/>
      <c r="HP129" s="174"/>
      <c r="HQ129" s="174"/>
      <c r="HR129" s="174"/>
      <c r="HS129" s="174"/>
      <c r="HT129" s="174"/>
      <c r="HU129" s="174"/>
      <c r="HV129" s="174"/>
      <c r="HW129" s="174"/>
      <c r="HX129" s="174"/>
      <c r="HY129" s="174"/>
      <c r="HZ129" s="174"/>
      <c r="IA129" s="174"/>
      <c r="IB129" s="174"/>
      <c r="IC129" s="174"/>
      <c r="ID129" s="174"/>
      <c r="IE129" s="174"/>
      <c r="IF129" s="174"/>
      <c r="IG129" s="174"/>
      <c r="IH129" s="174"/>
      <c r="II129" s="174"/>
      <c r="IJ129" s="174"/>
      <c r="IK129" s="174"/>
      <c r="IL129" s="174"/>
      <c r="IM129" s="174"/>
      <c r="IN129" s="174"/>
      <c r="IO129" s="174"/>
      <c r="IP129" s="174"/>
      <c r="IQ129" s="174"/>
      <c r="IR129" s="174"/>
      <c r="IS129" s="174"/>
      <c r="IT129" s="174"/>
      <c r="IU129" s="174"/>
      <c r="IV129" s="174"/>
      <c r="IW129" s="237"/>
    </row>
    <row r="130" ht="12.75" customHeight="1">
      <c r="A130" s="281"/>
      <c r="B130" s="330">
        <v>442</v>
      </c>
      <c r="C130" t="s" s="332">
        <v>2120</v>
      </c>
      <c r="D130" s="333"/>
      <c r="E130" s="333"/>
      <c r="F130" s="333"/>
      <c r="G130" s="333"/>
      <c r="H130" s="334"/>
      <c r="I130" s="184">
        <v>111</v>
      </c>
      <c r="J130" s="303">
        <f>SUM(J131:J133)</f>
        <v>0</v>
      </c>
      <c r="K130" s="303">
        <f>SUM(K131:K133)</f>
        <v>0</v>
      </c>
      <c r="L130" t="s" s="304">
        <f>IF(J130&gt;0,IF(K130/J130&gt;=100,"&gt;&gt;100",K130/J130*100),"-")</f>
        <v>2015</v>
      </c>
      <c r="M130" s="286"/>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174"/>
      <c r="CK130" s="174"/>
      <c r="CL130" s="174"/>
      <c r="CM130" s="174"/>
      <c r="CN130" s="174"/>
      <c r="CO130" s="174"/>
      <c r="CP130" s="174"/>
      <c r="CQ130" s="174"/>
      <c r="CR130" s="174"/>
      <c r="CS130" s="174"/>
      <c r="CT130" s="174"/>
      <c r="CU130" s="174"/>
      <c r="CV130" s="174"/>
      <c r="CW130" s="174"/>
      <c r="CX130" s="174"/>
      <c r="CY130" s="174"/>
      <c r="CZ130" s="174"/>
      <c r="DA130" s="174"/>
      <c r="DB130" s="174"/>
      <c r="DC130" s="174"/>
      <c r="DD130" s="174"/>
      <c r="DE130" s="174"/>
      <c r="DF130" s="174"/>
      <c r="DG130" s="174"/>
      <c r="DH130" s="174"/>
      <c r="DI130" s="174"/>
      <c r="DJ130" s="174"/>
      <c r="DK130" s="174"/>
      <c r="DL130" s="174"/>
      <c r="DM130" s="174"/>
      <c r="DN130" s="174"/>
      <c r="DO130" s="174"/>
      <c r="DP130" s="174"/>
      <c r="DQ130" s="174"/>
      <c r="DR130" s="174"/>
      <c r="DS130" s="174"/>
      <c r="DT130" s="174"/>
      <c r="DU130" s="174"/>
      <c r="DV130" s="174"/>
      <c r="DW130" s="174"/>
      <c r="DX130" s="174"/>
      <c r="DY130" s="174"/>
      <c r="DZ130" s="174"/>
      <c r="EA130" s="174"/>
      <c r="EB130" s="174"/>
      <c r="EC130" s="174"/>
      <c r="ED130" s="174"/>
      <c r="EE130" s="174"/>
      <c r="EF130" s="174"/>
      <c r="EG130" s="174"/>
      <c r="EH130" s="174"/>
      <c r="EI130" s="174"/>
      <c r="EJ130" s="174"/>
      <c r="EK130" s="174"/>
      <c r="EL130" s="174"/>
      <c r="EM130" s="174"/>
      <c r="EN130" s="174"/>
      <c r="EO130" s="174"/>
      <c r="EP130" s="174"/>
      <c r="EQ130" s="174"/>
      <c r="ER130" s="174"/>
      <c r="ES130" s="174"/>
      <c r="ET130" s="174"/>
      <c r="EU130" s="174"/>
      <c r="EV130" s="174"/>
      <c r="EW130" s="174"/>
      <c r="EX130" s="174"/>
      <c r="EY130" s="174"/>
      <c r="EZ130" s="174"/>
      <c r="FA130" s="174"/>
      <c r="FB130" s="174"/>
      <c r="FC130" s="174"/>
      <c r="FD130" s="174"/>
      <c r="FE130" s="174"/>
      <c r="FF130" s="174"/>
      <c r="FG130" s="174"/>
      <c r="FH130" s="174"/>
      <c r="FI130" s="174"/>
      <c r="FJ130" s="174"/>
      <c r="FK130" s="174"/>
      <c r="FL130" s="174"/>
      <c r="FM130" s="174"/>
      <c r="FN130" s="174"/>
      <c r="FO130" s="174"/>
      <c r="FP130" s="174"/>
      <c r="FQ130" s="174"/>
      <c r="FR130" s="174"/>
      <c r="FS130" s="174"/>
      <c r="FT130" s="174"/>
      <c r="FU130" s="174"/>
      <c r="FV130" s="174"/>
      <c r="FW130" s="174"/>
      <c r="FX130" s="174"/>
      <c r="FY130" s="174"/>
      <c r="FZ130" s="174"/>
      <c r="GA130" s="174"/>
      <c r="GB130" s="174"/>
      <c r="GC130" s="174"/>
      <c r="GD130" s="174"/>
      <c r="GE130" s="174"/>
      <c r="GF130" s="174"/>
      <c r="GG130" s="174"/>
      <c r="GH130" s="174"/>
      <c r="GI130" s="174"/>
      <c r="GJ130" s="174"/>
      <c r="GK130" s="174"/>
      <c r="GL130" s="174"/>
      <c r="GM130" s="174"/>
      <c r="GN130" s="174"/>
      <c r="GO130" s="174"/>
      <c r="GP130" s="174"/>
      <c r="GQ130" s="174"/>
      <c r="GR130" s="174"/>
      <c r="GS130" s="174"/>
      <c r="GT130" s="174"/>
      <c r="GU130" s="174"/>
      <c r="GV130" s="174"/>
      <c r="GW130" s="174"/>
      <c r="GX130" s="174"/>
      <c r="GY130" s="174"/>
      <c r="GZ130" s="174"/>
      <c r="HA130" s="174"/>
      <c r="HB130" s="174"/>
      <c r="HC130" s="174"/>
      <c r="HD130" s="174"/>
      <c r="HE130" s="174"/>
      <c r="HF130" s="174"/>
      <c r="HG130" s="174"/>
      <c r="HH130" s="174"/>
      <c r="HI130" s="174"/>
      <c r="HJ130" s="174"/>
      <c r="HK130" s="174"/>
      <c r="HL130" s="174"/>
      <c r="HM130" s="174"/>
      <c r="HN130" s="174"/>
      <c r="HO130" s="174"/>
      <c r="HP130" s="174"/>
      <c r="HQ130" s="174"/>
      <c r="HR130" s="174"/>
      <c r="HS130" s="174"/>
      <c r="HT130" s="174"/>
      <c r="HU130" s="174"/>
      <c r="HV130" s="174"/>
      <c r="HW130" s="174"/>
      <c r="HX130" s="174"/>
      <c r="HY130" s="174"/>
      <c r="HZ130" s="174"/>
      <c r="IA130" s="174"/>
      <c r="IB130" s="174"/>
      <c r="IC130" s="174"/>
      <c r="ID130" s="174"/>
      <c r="IE130" s="174"/>
      <c r="IF130" s="174"/>
      <c r="IG130" s="174"/>
      <c r="IH130" s="174"/>
      <c r="II130" s="174"/>
      <c r="IJ130" s="174"/>
      <c r="IK130" s="174"/>
      <c r="IL130" s="174"/>
      <c r="IM130" s="174"/>
      <c r="IN130" s="174"/>
      <c r="IO130" s="174"/>
      <c r="IP130" s="174"/>
      <c r="IQ130" s="174"/>
      <c r="IR130" s="174"/>
      <c r="IS130" s="174"/>
      <c r="IT130" s="174"/>
      <c r="IU130" s="174"/>
      <c r="IV130" s="174"/>
      <c r="IW130" s="237"/>
    </row>
    <row r="131" ht="13.65" customHeight="1">
      <c r="A131" s="281"/>
      <c r="B131" s="330">
        <v>4421</v>
      </c>
      <c r="C131" t="s" s="332">
        <v>2121</v>
      </c>
      <c r="D131" s="333"/>
      <c r="E131" s="333"/>
      <c r="F131" s="333"/>
      <c r="G131" s="333"/>
      <c r="H131" s="334"/>
      <c r="I131" s="184">
        <v>112</v>
      </c>
      <c r="J131" s="305">
        <v>0</v>
      </c>
      <c r="K131" s="305">
        <v>0</v>
      </c>
      <c r="L131" t="s" s="304">
        <f>IF(J131&gt;0,IF(K131/J131&gt;=100,"&gt;&gt;100",K131/J131*100),"-")</f>
        <v>2015</v>
      </c>
      <c r="M131" s="286"/>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c r="CW131" s="174"/>
      <c r="CX131" s="174"/>
      <c r="CY131" s="174"/>
      <c r="CZ131" s="174"/>
      <c r="DA131" s="174"/>
      <c r="DB131" s="174"/>
      <c r="DC131" s="174"/>
      <c r="DD131" s="174"/>
      <c r="DE131" s="174"/>
      <c r="DF131" s="174"/>
      <c r="DG131" s="174"/>
      <c r="DH131" s="174"/>
      <c r="DI131" s="174"/>
      <c r="DJ131" s="174"/>
      <c r="DK131" s="174"/>
      <c r="DL131" s="174"/>
      <c r="DM131" s="174"/>
      <c r="DN131" s="174"/>
      <c r="DO131" s="174"/>
      <c r="DP131" s="174"/>
      <c r="DQ131" s="174"/>
      <c r="DR131" s="174"/>
      <c r="DS131" s="174"/>
      <c r="DT131" s="174"/>
      <c r="DU131" s="174"/>
      <c r="DV131" s="174"/>
      <c r="DW131" s="174"/>
      <c r="DX131" s="174"/>
      <c r="DY131" s="174"/>
      <c r="DZ131" s="174"/>
      <c r="EA131" s="174"/>
      <c r="EB131" s="174"/>
      <c r="EC131" s="174"/>
      <c r="ED131" s="174"/>
      <c r="EE131" s="174"/>
      <c r="EF131" s="174"/>
      <c r="EG131" s="174"/>
      <c r="EH131" s="174"/>
      <c r="EI131" s="174"/>
      <c r="EJ131" s="174"/>
      <c r="EK131" s="174"/>
      <c r="EL131" s="174"/>
      <c r="EM131" s="174"/>
      <c r="EN131" s="174"/>
      <c r="EO131" s="174"/>
      <c r="EP131" s="174"/>
      <c r="EQ131" s="174"/>
      <c r="ER131" s="174"/>
      <c r="ES131" s="174"/>
      <c r="ET131" s="174"/>
      <c r="EU131" s="174"/>
      <c r="EV131" s="174"/>
      <c r="EW131" s="174"/>
      <c r="EX131" s="174"/>
      <c r="EY131" s="174"/>
      <c r="EZ131" s="174"/>
      <c r="FA131" s="174"/>
      <c r="FB131" s="174"/>
      <c r="FC131" s="174"/>
      <c r="FD131" s="174"/>
      <c r="FE131" s="174"/>
      <c r="FF131" s="174"/>
      <c r="FG131" s="174"/>
      <c r="FH131" s="174"/>
      <c r="FI131" s="174"/>
      <c r="FJ131" s="174"/>
      <c r="FK131" s="174"/>
      <c r="FL131" s="174"/>
      <c r="FM131" s="174"/>
      <c r="FN131" s="174"/>
      <c r="FO131" s="174"/>
      <c r="FP131" s="174"/>
      <c r="FQ131" s="174"/>
      <c r="FR131" s="174"/>
      <c r="FS131" s="174"/>
      <c r="FT131" s="174"/>
      <c r="FU131" s="174"/>
      <c r="FV131" s="174"/>
      <c r="FW131" s="174"/>
      <c r="FX131" s="174"/>
      <c r="FY131" s="174"/>
      <c r="FZ131" s="174"/>
      <c r="GA131" s="174"/>
      <c r="GB131" s="174"/>
      <c r="GC131" s="174"/>
      <c r="GD131" s="174"/>
      <c r="GE131" s="174"/>
      <c r="GF131" s="174"/>
      <c r="GG131" s="174"/>
      <c r="GH131" s="174"/>
      <c r="GI131" s="174"/>
      <c r="GJ131" s="174"/>
      <c r="GK131" s="174"/>
      <c r="GL131" s="174"/>
      <c r="GM131" s="174"/>
      <c r="GN131" s="174"/>
      <c r="GO131" s="174"/>
      <c r="GP131" s="174"/>
      <c r="GQ131" s="174"/>
      <c r="GR131" s="174"/>
      <c r="GS131" s="174"/>
      <c r="GT131" s="174"/>
      <c r="GU131" s="174"/>
      <c r="GV131" s="174"/>
      <c r="GW131" s="174"/>
      <c r="GX131" s="174"/>
      <c r="GY131" s="174"/>
      <c r="GZ131" s="174"/>
      <c r="HA131" s="174"/>
      <c r="HB131" s="174"/>
      <c r="HC131" s="174"/>
      <c r="HD131" s="174"/>
      <c r="HE131" s="174"/>
      <c r="HF131" s="174"/>
      <c r="HG131" s="174"/>
      <c r="HH131" s="174"/>
      <c r="HI131" s="174"/>
      <c r="HJ131" s="174"/>
      <c r="HK131" s="174"/>
      <c r="HL131" s="174"/>
      <c r="HM131" s="174"/>
      <c r="HN131" s="174"/>
      <c r="HO131" s="174"/>
      <c r="HP131" s="174"/>
      <c r="HQ131" s="174"/>
      <c r="HR131" s="174"/>
      <c r="HS131" s="174"/>
      <c r="HT131" s="174"/>
      <c r="HU131" s="174"/>
      <c r="HV131" s="174"/>
      <c r="HW131" s="174"/>
      <c r="HX131" s="174"/>
      <c r="HY131" s="174"/>
      <c r="HZ131" s="174"/>
      <c r="IA131" s="174"/>
      <c r="IB131" s="174"/>
      <c r="IC131" s="174"/>
      <c r="ID131" s="174"/>
      <c r="IE131" s="174"/>
      <c r="IF131" s="174"/>
      <c r="IG131" s="174"/>
      <c r="IH131" s="174"/>
      <c r="II131" s="174"/>
      <c r="IJ131" s="174"/>
      <c r="IK131" s="174"/>
      <c r="IL131" s="174"/>
      <c r="IM131" s="174"/>
      <c r="IN131" s="174"/>
      <c r="IO131" s="174"/>
      <c r="IP131" s="174"/>
      <c r="IQ131" s="174"/>
      <c r="IR131" s="174"/>
      <c r="IS131" s="174"/>
      <c r="IT131" s="174"/>
      <c r="IU131" s="174"/>
      <c r="IV131" s="174"/>
      <c r="IW131" s="237"/>
    </row>
    <row r="132" ht="13.65" customHeight="1">
      <c r="A132" s="281"/>
      <c r="B132" s="330">
        <v>4422</v>
      </c>
      <c r="C132" t="s" s="332">
        <v>2122</v>
      </c>
      <c r="D132" s="333"/>
      <c r="E132" s="333"/>
      <c r="F132" s="333"/>
      <c r="G132" s="333"/>
      <c r="H132" s="334"/>
      <c r="I132" s="184">
        <v>113</v>
      </c>
      <c r="J132" s="305">
        <v>0</v>
      </c>
      <c r="K132" s="305">
        <v>0</v>
      </c>
      <c r="L132" t="s" s="304">
        <f>IF(J132&gt;0,IF(K132/J132&gt;=100,"&gt;&gt;100",K132/J132*100),"-")</f>
        <v>2015</v>
      </c>
      <c r="M132" s="286"/>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174"/>
      <c r="CK132" s="174"/>
      <c r="CL132" s="174"/>
      <c r="CM132" s="174"/>
      <c r="CN132" s="174"/>
      <c r="CO132" s="174"/>
      <c r="CP132" s="174"/>
      <c r="CQ132" s="174"/>
      <c r="CR132" s="174"/>
      <c r="CS132" s="174"/>
      <c r="CT132" s="174"/>
      <c r="CU132" s="174"/>
      <c r="CV132" s="174"/>
      <c r="CW132" s="174"/>
      <c r="CX132" s="174"/>
      <c r="CY132" s="174"/>
      <c r="CZ132" s="174"/>
      <c r="DA132" s="174"/>
      <c r="DB132" s="174"/>
      <c r="DC132" s="174"/>
      <c r="DD132" s="174"/>
      <c r="DE132" s="174"/>
      <c r="DF132" s="174"/>
      <c r="DG132" s="174"/>
      <c r="DH132" s="174"/>
      <c r="DI132" s="174"/>
      <c r="DJ132" s="174"/>
      <c r="DK132" s="174"/>
      <c r="DL132" s="174"/>
      <c r="DM132" s="174"/>
      <c r="DN132" s="174"/>
      <c r="DO132" s="174"/>
      <c r="DP132" s="174"/>
      <c r="DQ132" s="174"/>
      <c r="DR132" s="174"/>
      <c r="DS132" s="174"/>
      <c r="DT132" s="174"/>
      <c r="DU132" s="174"/>
      <c r="DV132" s="174"/>
      <c r="DW132" s="174"/>
      <c r="DX132" s="174"/>
      <c r="DY132" s="174"/>
      <c r="DZ132" s="174"/>
      <c r="EA132" s="174"/>
      <c r="EB132" s="174"/>
      <c r="EC132" s="174"/>
      <c r="ED132" s="174"/>
      <c r="EE132" s="174"/>
      <c r="EF132" s="174"/>
      <c r="EG132" s="174"/>
      <c r="EH132" s="174"/>
      <c r="EI132" s="174"/>
      <c r="EJ132" s="174"/>
      <c r="EK132" s="174"/>
      <c r="EL132" s="174"/>
      <c r="EM132" s="174"/>
      <c r="EN132" s="174"/>
      <c r="EO132" s="174"/>
      <c r="EP132" s="174"/>
      <c r="EQ132" s="174"/>
      <c r="ER132" s="174"/>
      <c r="ES132" s="174"/>
      <c r="ET132" s="174"/>
      <c r="EU132" s="174"/>
      <c r="EV132" s="174"/>
      <c r="EW132" s="174"/>
      <c r="EX132" s="174"/>
      <c r="EY132" s="174"/>
      <c r="EZ132" s="174"/>
      <c r="FA132" s="174"/>
      <c r="FB132" s="174"/>
      <c r="FC132" s="174"/>
      <c r="FD132" s="174"/>
      <c r="FE132" s="174"/>
      <c r="FF132" s="174"/>
      <c r="FG132" s="174"/>
      <c r="FH132" s="174"/>
      <c r="FI132" s="174"/>
      <c r="FJ132" s="174"/>
      <c r="FK132" s="174"/>
      <c r="FL132" s="174"/>
      <c r="FM132" s="174"/>
      <c r="FN132" s="174"/>
      <c r="FO132" s="174"/>
      <c r="FP132" s="174"/>
      <c r="FQ132" s="174"/>
      <c r="FR132" s="174"/>
      <c r="FS132" s="174"/>
      <c r="FT132" s="174"/>
      <c r="FU132" s="174"/>
      <c r="FV132" s="174"/>
      <c r="FW132" s="174"/>
      <c r="FX132" s="174"/>
      <c r="FY132" s="174"/>
      <c r="FZ132" s="174"/>
      <c r="GA132" s="174"/>
      <c r="GB132" s="174"/>
      <c r="GC132" s="174"/>
      <c r="GD132" s="174"/>
      <c r="GE132" s="174"/>
      <c r="GF132" s="174"/>
      <c r="GG132" s="174"/>
      <c r="GH132" s="174"/>
      <c r="GI132" s="174"/>
      <c r="GJ132" s="174"/>
      <c r="GK132" s="174"/>
      <c r="GL132" s="174"/>
      <c r="GM132" s="174"/>
      <c r="GN132" s="174"/>
      <c r="GO132" s="174"/>
      <c r="GP132" s="174"/>
      <c r="GQ132" s="174"/>
      <c r="GR132" s="174"/>
      <c r="GS132" s="174"/>
      <c r="GT132" s="174"/>
      <c r="GU132" s="174"/>
      <c r="GV132" s="174"/>
      <c r="GW132" s="174"/>
      <c r="GX132" s="174"/>
      <c r="GY132" s="174"/>
      <c r="GZ132" s="174"/>
      <c r="HA132" s="174"/>
      <c r="HB132" s="174"/>
      <c r="HC132" s="174"/>
      <c r="HD132" s="174"/>
      <c r="HE132" s="174"/>
      <c r="HF132" s="174"/>
      <c r="HG132" s="174"/>
      <c r="HH132" s="174"/>
      <c r="HI132" s="174"/>
      <c r="HJ132" s="174"/>
      <c r="HK132" s="174"/>
      <c r="HL132" s="174"/>
      <c r="HM132" s="174"/>
      <c r="HN132" s="174"/>
      <c r="HO132" s="174"/>
      <c r="HP132" s="174"/>
      <c r="HQ132" s="174"/>
      <c r="HR132" s="174"/>
      <c r="HS132" s="174"/>
      <c r="HT132" s="174"/>
      <c r="HU132" s="174"/>
      <c r="HV132" s="174"/>
      <c r="HW132" s="174"/>
      <c r="HX132" s="174"/>
      <c r="HY132" s="174"/>
      <c r="HZ132" s="174"/>
      <c r="IA132" s="174"/>
      <c r="IB132" s="174"/>
      <c r="IC132" s="174"/>
      <c r="ID132" s="174"/>
      <c r="IE132" s="174"/>
      <c r="IF132" s="174"/>
      <c r="IG132" s="174"/>
      <c r="IH132" s="174"/>
      <c r="II132" s="174"/>
      <c r="IJ132" s="174"/>
      <c r="IK132" s="174"/>
      <c r="IL132" s="174"/>
      <c r="IM132" s="174"/>
      <c r="IN132" s="174"/>
      <c r="IO132" s="174"/>
      <c r="IP132" s="174"/>
      <c r="IQ132" s="174"/>
      <c r="IR132" s="174"/>
      <c r="IS132" s="174"/>
      <c r="IT132" s="174"/>
      <c r="IU132" s="174"/>
      <c r="IV132" s="174"/>
      <c r="IW132" s="237"/>
    </row>
    <row r="133" ht="13.65" customHeight="1">
      <c r="A133" s="281"/>
      <c r="B133" s="330">
        <v>4423</v>
      </c>
      <c r="C133" t="s" s="332">
        <v>2123</v>
      </c>
      <c r="D133" s="333"/>
      <c r="E133" s="333"/>
      <c r="F133" s="333"/>
      <c r="G133" s="333"/>
      <c r="H133" s="334"/>
      <c r="I133" s="184">
        <v>114</v>
      </c>
      <c r="J133" s="305">
        <v>0</v>
      </c>
      <c r="K133" s="305">
        <v>0</v>
      </c>
      <c r="L133" t="s" s="304">
        <f>IF(J133&gt;0,IF(K133/J133&gt;=100,"&gt;&gt;100",K133/J133*100),"-")</f>
        <v>2015</v>
      </c>
      <c r="M133" s="286"/>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174"/>
      <c r="CK133" s="174"/>
      <c r="CL133" s="174"/>
      <c r="CM133" s="174"/>
      <c r="CN133" s="174"/>
      <c r="CO133" s="174"/>
      <c r="CP133" s="174"/>
      <c r="CQ133" s="174"/>
      <c r="CR133" s="174"/>
      <c r="CS133" s="174"/>
      <c r="CT133" s="174"/>
      <c r="CU133" s="174"/>
      <c r="CV133" s="174"/>
      <c r="CW133" s="174"/>
      <c r="CX133" s="174"/>
      <c r="CY133" s="174"/>
      <c r="CZ133" s="174"/>
      <c r="DA133" s="174"/>
      <c r="DB133" s="174"/>
      <c r="DC133" s="174"/>
      <c r="DD133" s="174"/>
      <c r="DE133" s="174"/>
      <c r="DF133" s="174"/>
      <c r="DG133" s="174"/>
      <c r="DH133" s="174"/>
      <c r="DI133" s="174"/>
      <c r="DJ133" s="174"/>
      <c r="DK133" s="174"/>
      <c r="DL133" s="174"/>
      <c r="DM133" s="174"/>
      <c r="DN133" s="174"/>
      <c r="DO133" s="174"/>
      <c r="DP133" s="174"/>
      <c r="DQ133" s="174"/>
      <c r="DR133" s="174"/>
      <c r="DS133" s="174"/>
      <c r="DT133" s="174"/>
      <c r="DU133" s="174"/>
      <c r="DV133" s="174"/>
      <c r="DW133" s="174"/>
      <c r="DX133" s="174"/>
      <c r="DY133" s="174"/>
      <c r="DZ133" s="174"/>
      <c r="EA133" s="174"/>
      <c r="EB133" s="174"/>
      <c r="EC133" s="174"/>
      <c r="ED133" s="174"/>
      <c r="EE133" s="174"/>
      <c r="EF133" s="174"/>
      <c r="EG133" s="174"/>
      <c r="EH133" s="174"/>
      <c r="EI133" s="174"/>
      <c r="EJ133" s="174"/>
      <c r="EK133" s="174"/>
      <c r="EL133" s="174"/>
      <c r="EM133" s="174"/>
      <c r="EN133" s="174"/>
      <c r="EO133" s="174"/>
      <c r="EP133" s="174"/>
      <c r="EQ133" s="174"/>
      <c r="ER133" s="174"/>
      <c r="ES133" s="174"/>
      <c r="ET133" s="174"/>
      <c r="EU133" s="174"/>
      <c r="EV133" s="174"/>
      <c r="EW133" s="174"/>
      <c r="EX133" s="174"/>
      <c r="EY133" s="174"/>
      <c r="EZ133" s="174"/>
      <c r="FA133" s="174"/>
      <c r="FB133" s="174"/>
      <c r="FC133" s="174"/>
      <c r="FD133" s="174"/>
      <c r="FE133" s="174"/>
      <c r="FF133" s="174"/>
      <c r="FG133" s="174"/>
      <c r="FH133" s="174"/>
      <c r="FI133" s="174"/>
      <c r="FJ133" s="174"/>
      <c r="FK133" s="174"/>
      <c r="FL133" s="174"/>
      <c r="FM133" s="174"/>
      <c r="FN133" s="174"/>
      <c r="FO133" s="174"/>
      <c r="FP133" s="174"/>
      <c r="FQ133" s="174"/>
      <c r="FR133" s="174"/>
      <c r="FS133" s="174"/>
      <c r="FT133" s="174"/>
      <c r="FU133" s="174"/>
      <c r="FV133" s="174"/>
      <c r="FW133" s="174"/>
      <c r="FX133" s="174"/>
      <c r="FY133" s="174"/>
      <c r="FZ133" s="174"/>
      <c r="GA133" s="174"/>
      <c r="GB133" s="174"/>
      <c r="GC133" s="174"/>
      <c r="GD133" s="174"/>
      <c r="GE133" s="174"/>
      <c r="GF133" s="174"/>
      <c r="GG133" s="174"/>
      <c r="GH133" s="174"/>
      <c r="GI133" s="174"/>
      <c r="GJ133" s="174"/>
      <c r="GK133" s="174"/>
      <c r="GL133" s="174"/>
      <c r="GM133" s="174"/>
      <c r="GN133" s="174"/>
      <c r="GO133" s="174"/>
      <c r="GP133" s="174"/>
      <c r="GQ133" s="174"/>
      <c r="GR133" s="174"/>
      <c r="GS133" s="174"/>
      <c r="GT133" s="174"/>
      <c r="GU133" s="174"/>
      <c r="GV133" s="174"/>
      <c r="GW133" s="174"/>
      <c r="GX133" s="174"/>
      <c r="GY133" s="174"/>
      <c r="GZ133" s="174"/>
      <c r="HA133" s="174"/>
      <c r="HB133" s="174"/>
      <c r="HC133" s="174"/>
      <c r="HD133" s="174"/>
      <c r="HE133" s="174"/>
      <c r="HF133" s="174"/>
      <c r="HG133" s="174"/>
      <c r="HH133" s="174"/>
      <c r="HI133" s="174"/>
      <c r="HJ133" s="174"/>
      <c r="HK133" s="174"/>
      <c r="HL133" s="174"/>
      <c r="HM133" s="174"/>
      <c r="HN133" s="174"/>
      <c r="HO133" s="174"/>
      <c r="HP133" s="174"/>
      <c r="HQ133" s="174"/>
      <c r="HR133" s="174"/>
      <c r="HS133" s="174"/>
      <c r="HT133" s="174"/>
      <c r="HU133" s="174"/>
      <c r="HV133" s="174"/>
      <c r="HW133" s="174"/>
      <c r="HX133" s="174"/>
      <c r="HY133" s="174"/>
      <c r="HZ133" s="174"/>
      <c r="IA133" s="174"/>
      <c r="IB133" s="174"/>
      <c r="IC133" s="174"/>
      <c r="ID133" s="174"/>
      <c r="IE133" s="174"/>
      <c r="IF133" s="174"/>
      <c r="IG133" s="174"/>
      <c r="IH133" s="174"/>
      <c r="II133" s="174"/>
      <c r="IJ133" s="174"/>
      <c r="IK133" s="174"/>
      <c r="IL133" s="174"/>
      <c r="IM133" s="174"/>
      <c r="IN133" s="174"/>
      <c r="IO133" s="174"/>
      <c r="IP133" s="174"/>
      <c r="IQ133" s="174"/>
      <c r="IR133" s="174"/>
      <c r="IS133" s="174"/>
      <c r="IT133" s="174"/>
      <c r="IU133" s="174"/>
      <c r="IV133" s="174"/>
      <c r="IW133" s="237"/>
    </row>
    <row r="134" ht="12.75" customHeight="1">
      <c r="A134" s="281"/>
      <c r="B134" s="330">
        <v>443</v>
      </c>
      <c r="C134" t="s" s="332">
        <v>2124</v>
      </c>
      <c r="D134" s="333"/>
      <c r="E134" s="333"/>
      <c r="F134" s="333"/>
      <c r="G134" s="333"/>
      <c r="H134" s="334"/>
      <c r="I134" s="184">
        <v>115</v>
      </c>
      <c r="J134" s="303">
        <f>SUM(J135:J138)</f>
        <v>9619</v>
      </c>
      <c r="K134" s="303">
        <f>SUM(K135:K138)</f>
        <v>994</v>
      </c>
      <c r="L134" s="306">
        <f>IF(J134&gt;0,IF(K134/J134&gt;=100,"&gt;&gt;100",K134/J134*100),"-")</f>
        <v>10.3337145233392</v>
      </c>
      <c r="M134" s="286"/>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4"/>
      <c r="DF134" s="174"/>
      <c r="DG134" s="174"/>
      <c r="DH134" s="174"/>
      <c r="DI134" s="174"/>
      <c r="DJ134" s="174"/>
      <c r="DK134" s="174"/>
      <c r="DL134" s="174"/>
      <c r="DM134" s="174"/>
      <c r="DN134" s="174"/>
      <c r="DO134" s="174"/>
      <c r="DP134" s="174"/>
      <c r="DQ134" s="174"/>
      <c r="DR134" s="174"/>
      <c r="DS134" s="174"/>
      <c r="DT134" s="174"/>
      <c r="DU134" s="174"/>
      <c r="DV134" s="174"/>
      <c r="DW134" s="174"/>
      <c r="DX134" s="174"/>
      <c r="DY134" s="174"/>
      <c r="DZ134" s="174"/>
      <c r="EA134" s="174"/>
      <c r="EB134" s="174"/>
      <c r="EC134" s="174"/>
      <c r="ED134" s="174"/>
      <c r="EE134" s="174"/>
      <c r="EF134" s="174"/>
      <c r="EG134" s="174"/>
      <c r="EH134" s="174"/>
      <c r="EI134" s="174"/>
      <c r="EJ134" s="174"/>
      <c r="EK134" s="174"/>
      <c r="EL134" s="174"/>
      <c r="EM134" s="174"/>
      <c r="EN134" s="174"/>
      <c r="EO134" s="174"/>
      <c r="EP134" s="174"/>
      <c r="EQ134" s="174"/>
      <c r="ER134" s="174"/>
      <c r="ES134" s="174"/>
      <c r="ET134" s="174"/>
      <c r="EU134" s="174"/>
      <c r="EV134" s="174"/>
      <c r="EW134" s="174"/>
      <c r="EX134" s="174"/>
      <c r="EY134" s="174"/>
      <c r="EZ134" s="174"/>
      <c r="FA134" s="174"/>
      <c r="FB134" s="174"/>
      <c r="FC134" s="174"/>
      <c r="FD134" s="174"/>
      <c r="FE134" s="174"/>
      <c r="FF134" s="174"/>
      <c r="FG134" s="174"/>
      <c r="FH134" s="174"/>
      <c r="FI134" s="174"/>
      <c r="FJ134" s="174"/>
      <c r="FK134" s="174"/>
      <c r="FL134" s="174"/>
      <c r="FM134" s="174"/>
      <c r="FN134" s="174"/>
      <c r="FO134" s="174"/>
      <c r="FP134" s="174"/>
      <c r="FQ134" s="174"/>
      <c r="FR134" s="174"/>
      <c r="FS134" s="174"/>
      <c r="FT134" s="174"/>
      <c r="FU134" s="174"/>
      <c r="FV134" s="174"/>
      <c r="FW134" s="174"/>
      <c r="FX134" s="174"/>
      <c r="FY134" s="174"/>
      <c r="FZ134" s="174"/>
      <c r="GA134" s="174"/>
      <c r="GB134" s="174"/>
      <c r="GC134" s="174"/>
      <c r="GD134" s="174"/>
      <c r="GE134" s="174"/>
      <c r="GF134" s="174"/>
      <c r="GG134" s="174"/>
      <c r="GH134" s="174"/>
      <c r="GI134" s="174"/>
      <c r="GJ134" s="174"/>
      <c r="GK134" s="174"/>
      <c r="GL134" s="174"/>
      <c r="GM134" s="174"/>
      <c r="GN134" s="174"/>
      <c r="GO134" s="174"/>
      <c r="GP134" s="174"/>
      <c r="GQ134" s="174"/>
      <c r="GR134" s="174"/>
      <c r="GS134" s="174"/>
      <c r="GT134" s="174"/>
      <c r="GU134" s="174"/>
      <c r="GV134" s="174"/>
      <c r="GW134" s="174"/>
      <c r="GX134" s="174"/>
      <c r="GY134" s="174"/>
      <c r="GZ134" s="174"/>
      <c r="HA134" s="174"/>
      <c r="HB134" s="174"/>
      <c r="HC134" s="174"/>
      <c r="HD134" s="174"/>
      <c r="HE134" s="174"/>
      <c r="HF134" s="174"/>
      <c r="HG134" s="174"/>
      <c r="HH134" s="174"/>
      <c r="HI134" s="174"/>
      <c r="HJ134" s="174"/>
      <c r="HK134" s="174"/>
      <c r="HL134" s="174"/>
      <c r="HM134" s="174"/>
      <c r="HN134" s="174"/>
      <c r="HO134" s="174"/>
      <c r="HP134" s="174"/>
      <c r="HQ134" s="174"/>
      <c r="HR134" s="174"/>
      <c r="HS134" s="174"/>
      <c r="HT134" s="174"/>
      <c r="HU134" s="174"/>
      <c r="HV134" s="174"/>
      <c r="HW134" s="174"/>
      <c r="HX134" s="174"/>
      <c r="HY134" s="174"/>
      <c r="HZ134" s="174"/>
      <c r="IA134" s="174"/>
      <c r="IB134" s="174"/>
      <c r="IC134" s="174"/>
      <c r="ID134" s="174"/>
      <c r="IE134" s="174"/>
      <c r="IF134" s="174"/>
      <c r="IG134" s="174"/>
      <c r="IH134" s="174"/>
      <c r="II134" s="174"/>
      <c r="IJ134" s="174"/>
      <c r="IK134" s="174"/>
      <c r="IL134" s="174"/>
      <c r="IM134" s="174"/>
      <c r="IN134" s="174"/>
      <c r="IO134" s="174"/>
      <c r="IP134" s="174"/>
      <c r="IQ134" s="174"/>
      <c r="IR134" s="174"/>
      <c r="IS134" s="174"/>
      <c r="IT134" s="174"/>
      <c r="IU134" s="174"/>
      <c r="IV134" s="174"/>
      <c r="IW134" s="237"/>
    </row>
    <row r="135" ht="13.65" customHeight="1">
      <c r="A135" s="281"/>
      <c r="B135" s="330">
        <v>4431</v>
      </c>
      <c r="C135" t="s" s="332">
        <v>2125</v>
      </c>
      <c r="D135" s="333"/>
      <c r="E135" s="333"/>
      <c r="F135" s="333"/>
      <c r="G135" s="333"/>
      <c r="H135" s="334"/>
      <c r="I135" s="184">
        <v>116</v>
      </c>
      <c r="J135" s="305">
        <v>882</v>
      </c>
      <c r="K135" s="305">
        <v>989</v>
      </c>
      <c r="L135" s="306">
        <f>IF(J135&gt;0,IF(K135/J135&gt;=100,"&gt;&gt;100",K135/J135*100),"-")</f>
        <v>112.131519274376</v>
      </c>
      <c r="M135" s="286"/>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4"/>
      <c r="DF135" s="174"/>
      <c r="DG135" s="174"/>
      <c r="DH135" s="174"/>
      <c r="DI135" s="174"/>
      <c r="DJ135" s="174"/>
      <c r="DK135" s="174"/>
      <c r="DL135" s="174"/>
      <c r="DM135" s="174"/>
      <c r="DN135" s="174"/>
      <c r="DO135" s="174"/>
      <c r="DP135" s="174"/>
      <c r="DQ135" s="174"/>
      <c r="DR135" s="174"/>
      <c r="DS135" s="174"/>
      <c r="DT135" s="174"/>
      <c r="DU135" s="174"/>
      <c r="DV135" s="174"/>
      <c r="DW135" s="174"/>
      <c r="DX135" s="174"/>
      <c r="DY135" s="174"/>
      <c r="DZ135" s="174"/>
      <c r="EA135" s="174"/>
      <c r="EB135" s="174"/>
      <c r="EC135" s="174"/>
      <c r="ED135" s="174"/>
      <c r="EE135" s="174"/>
      <c r="EF135" s="174"/>
      <c r="EG135" s="174"/>
      <c r="EH135" s="174"/>
      <c r="EI135" s="174"/>
      <c r="EJ135" s="174"/>
      <c r="EK135" s="174"/>
      <c r="EL135" s="174"/>
      <c r="EM135" s="174"/>
      <c r="EN135" s="174"/>
      <c r="EO135" s="174"/>
      <c r="EP135" s="174"/>
      <c r="EQ135" s="174"/>
      <c r="ER135" s="174"/>
      <c r="ES135" s="174"/>
      <c r="ET135" s="174"/>
      <c r="EU135" s="174"/>
      <c r="EV135" s="174"/>
      <c r="EW135" s="174"/>
      <c r="EX135" s="174"/>
      <c r="EY135" s="174"/>
      <c r="EZ135" s="174"/>
      <c r="FA135" s="174"/>
      <c r="FB135" s="174"/>
      <c r="FC135" s="174"/>
      <c r="FD135" s="174"/>
      <c r="FE135" s="174"/>
      <c r="FF135" s="174"/>
      <c r="FG135" s="174"/>
      <c r="FH135" s="174"/>
      <c r="FI135" s="174"/>
      <c r="FJ135" s="174"/>
      <c r="FK135" s="174"/>
      <c r="FL135" s="174"/>
      <c r="FM135" s="174"/>
      <c r="FN135" s="174"/>
      <c r="FO135" s="174"/>
      <c r="FP135" s="174"/>
      <c r="FQ135" s="174"/>
      <c r="FR135" s="174"/>
      <c r="FS135" s="174"/>
      <c r="FT135" s="174"/>
      <c r="FU135" s="174"/>
      <c r="FV135" s="174"/>
      <c r="FW135" s="174"/>
      <c r="FX135" s="174"/>
      <c r="FY135" s="174"/>
      <c r="FZ135" s="174"/>
      <c r="GA135" s="174"/>
      <c r="GB135" s="174"/>
      <c r="GC135" s="174"/>
      <c r="GD135" s="174"/>
      <c r="GE135" s="174"/>
      <c r="GF135" s="174"/>
      <c r="GG135" s="174"/>
      <c r="GH135" s="174"/>
      <c r="GI135" s="174"/>
      <c r="GJ135" s="174"/>
      <c r="GK135" s="174"/>
      <c r="GL135" s="174"/>
      <c r="GM135" s="174"/>
      <c r="GN135" s="174"/>
      <c r="GO135" s="174"/>
      <c r="GP135" s="174"/>
      <c r="GQ135" s="174"/>
      <c r="GR135" s="174"/>
      <c r="GS135" s="174"/>
      <c r="GT135" s="174"/>
      <c r="GU135" s="174"/>
      <c r="GV135" s="174"/>
      <c r="GW135" s="174"/>
      <c r="GX135" s="174"/>
      <c r="GY135" s="174"/>
      <c r="GZ135" s="174"/>
      <c r="HA135" s="174"/>
      <c r="HB135" s="174"/>
      <c r="HC135" s="174"/>
      <c r="HD135" s="174"/>
      <c r="HE135" s="174"/>
      <c r="HF135" s="174"/>
      <c r="HG135" s="174"/>
      <c r="HH135" s="174"/>
      <c r="HI135" s="174"/>
      <c r="HJ135" s="174"/>
      <c r="HK135" s="174"/>
      <c r="HL135" s="174"/>
      <c r="HM135" s="174"/>
      <c r="HN135" s="174"/>
      <c r="HO135" s="174"/>
      <c r="HP135" s="174"/>
      <c r="HQ135" s="174"/>
      <c r="HR135" s="174"/>
      <c r="HS135" s="174"/>
      <c r="HT135" s="174"/>
      <c r="HU135" s="174"/>
      <c r="HV135" s="174"/>
      <c r="HW135" s="174"/>
      <c r="HX135" s="174"/>
      <c r="HY135" s="174"/>
      <c r="HZ135" s="174"/>
      <c r="IA135" s="174"/>
      <c r="IB135" s="174"/>
      <c r="IC135" s="174"/>
      <c r="ID135" s="174"/>
      <c r="IE135" s="174"/>
      <c r="IF135" s="174"/>
      <c r="IG135" s="174"/>
      <c r="IH135" s="174"/>
      <c r="II135" s="174"/>
      <c r="IJ135" s="174"/>
      <c r="IK135" s="174"/>
      <c r="IL135" s="174"/>
      <c r="IM135" s="174"/>
      <c r="IN135" s="174"/>
      <c r="IO135" s="174"/>
      <c r="IP135" s="174"/>
      <c r="IQ135" s="174"/>
      <c r="IR135" s="174"/>
      <c r="IS135" s="174"/>
      <c r="IT135" s="174"/>
      <c r="IU135" s="174"/>
      <c r="IV135" s="174"/>
      <c r="IW135" s="237"/>
    </row>
    <row r="136" ht="13.65" customHeight="1">
      <c r="A136" s="281"/>
      <c r="B136" s="330">
        <v>4432</v>
      </c>
      <c r="C136" t="s" s="332">
        <v>2126</v>
      </c>
      <c r="D136" s="333"/>
      <c r="E136" s="333"/>
      <c r="F136" s="333"/>
      <c r="G136" s="333"/>
      <c r="H136" s="334"/>
      <c r="I136" s="184">
        <v>117</v>
      </c>
      <c r="J136" s="305">
        <v>8737</v>
      </c>
      <c r="K136" s="305">
        <v>5</v>
      </c>
      <c r="L136" s="306">
        <f>IF(J136&gt;0,IF(K136/J136&gt;=100,"&gt;&gt;100",K136/J136*100),"-")</f>
        <v>0.0572278814238297</v>
      </c>
      <c r="M136" s="286"/>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c r="CO136" s="174"/>
      <c r="CP136" s="174"/>
      <c r="CQ136" s="174"/>
      <c r="CR136" s="174"/>
      <c r="CS136" s="174"/>
      <c r="CT136" s="174"/>
      <c r="CU136" s="174"/>
      <c r="CV136" s="174"/>
      <c r="CW136" s="174"/>
      <c r="CX136" s="174"/>
      <c r="CY136" s="174"/>
      <c r="CZ136" s="174"/>
      <c r="DA136" s="174"/>
      <c r="DB136" s="174"/>
      <c r="DC136" s="174"/>
      <c r="DD136" s="174"/>
      <c r="DE136" s="174"/>
      <c r="DF136" s="174"/>
      <c r="DG136" s="174"/>
      <c r="DH136" s="174"/>
      <c r="DI136" s="174"/>
      <c r="DJ136" s="174"/>
      <c r="DK136" s="174"/>
      <c r="DL136" s="174"/>
      <c r="DM136" s="174"/>
      <c r="DN136" s="174"/>
      <c r="DO136" s="174"/>
      <c r="DP136" s="174"/>
      <c r="DQ136" s="174"/>
      <c r="DR136" s="174"/>
      <c r="DS136" s="174"/>
      <c r="DT136" s="174"/>
      <c r="DU136" s="174"/>
      <c r="DV136" s="174"/>
      <c r="DW136" s="174"/>
      <c r="DX136" s="174"/>
      <c r="DY136" s="174"/>
      <c r="DZ136" s="174"/>
      <c r="EA136" s="174"/>
      <c r="EB136" s="174"/>
      <c r="EC136" s="174"/>
      <c r="ED136" s="174"/>
      <c r="EE136" s="174"/>
      <c r="EF136" s="174"/>
      <c r="EG136" s="174"/>
      <c r="EH136" s="174"/>
      <c r="EI136" s="174"/>
      <c r="EJ136" s="174"/>
      <c r="EK136" s="174"/>
      <c r="EL136" s="174"/>
      <c r="EM136" s="174"/>
      <c r="EN136" s="174"/>
      <c r="EO136" s="174"/>
      <c r="EP136" s="174"/>
      <c r="EQ136" s="174"/>
      <c r="ER136" s="174"/>
      <c r="ES136" s="174"/>
      <c r="ET136" s="174"/>
      <c r="EU136" s="174"/>
      <c r="EV136" s="174"/>
      <c r="EW136" s="174"/>
      <c r="EX136" s="174"/>
      <c r="EY136" s="174"/>
      <c r="EZ136" s="174"/>
      <c r="FA136" s="174"/>
      <c r="FB136" s="174"/>
      <c r="FC136" s="174"/>
      <c r="FD136" s="174"/>
      <c r="FE136" s="174"/>
      <c r="FF136" s="174"/>
      <c r="FG136" s="174"/>
      <c r="FH136" s="174"/>
      <c r="FI136" s="174"/>
      <c r="FJ136" s="174"/>
      <c r="FK136" s="174"/>
      <c r="FL136" s="174"/>
      <c r="FM136" s="174"/>
      <c r="FN136" s="174"/>
      <c r="FO136" s="174"/>
      <c r="FP136" s="174"/>
      <c r="FQ136" s="174"/>
      <c r="FR136" s="174"/>
      <c r="FS136" s="174"/>
      <c r="FT136" s="174"/>
      <c r="FU136" s="174"/>
      <c r="FV136" s="174"/>
      <c r="FW136" s="174"/>
      <c r="FX136" s="174"/>
      <c r="FY136" s="174"/>
      <c r="FZ136" s="174"/>
      <c r="GA136" s="174"/>
      <c r="GB136" s="174"/>
      <c r="GC136" s="174"/>
      <c r="GD136" s="174"/>
      <c r="GE136" s="174"/>
      <c r="GF136" s="174"/>
      <c r="GG136" s="174"/>
      <c r="GH136" s="174"/>
      <c r="GI136" s="174"/>
      <c r="GJ136" s="174"/>
      <c r="GK136" s="174"/>
      <c r="GL136" s="174"/>
      <c r="GM136" s="174"/>
      <c r="GN136" s="174"/>
      <c r="GO136" s="174"/>
      <c r="GP136" s="174"/>
      <c r="GQ136" s="174"/>
      <c r="GR136" s="174"/>
      <c r="GS136" s="174"/>
      <c r="GT136" s="174"/>
      <c r="GU136" s="174"/>
      <c r="GV136" s="174"/>
      <c r="GW136" s="174"/>
      <c r="GX136" s="174"/>
      <c r="GY136" s="174"/>
      <c r="GZ136" s="174"/>
      <c r="HA136" s="174"/>
      <c r="HB136" s="174"/>
      <c r="HC136" s="174"/>
      <c r="HD136" s="174"/>
      <c r="HE136" s="174"/>
      <c r="HF136" s="174"/>
      <c r="HG136" s="174"/>
      <c r="HH136" s="174"/>
      <c r="HI136" s="174"/>
      <c r="HJ136" s="174"/>
      <c r="HK136" s="174"/>
      <c r="HL136" s="174"/>
      <c r="HM136" s="174"/>
      <c r="HN136" s="174"/>
      <c r="HO136" s="174"/>
      <c r="HP136" s="174"/>
      <c r="HQ136" s="174"/>
      <c r="HR136" s="174"/>
      <c r="HS136" s="174"/>
      <c r="HT136" s="174"/>
      <c r="HU136" s="174"/>
      <c r="HV136" s="174"/>
      <c r="HW136" s="174"/>
      <c r="HX136" s="174"/>
      <c r="HY136" s="174"/>
      <c r="HZ136" s="174"/>
      <c r="IA136" s="174"/>
      <c r="IB136" s="174"/>
      <c r="IC136" s="174"/>
      <c r="ID136" s="174"/>
      <c r="IE136" s="174"/>
      <c r="IF136" s="174"/>
      <c r="IG136" s="174"/>
      <c r="IH136" s="174"/>
      <c r="II136" s="174"/>
      <c r="IJ136" s="174"/>
      <c r="IK136" s="174"/>
      <c r="IL136" s="174"/>
      <c r="IM136" s="174"/>
      <c r="IN136" s="174"/>
      <c r="IO136" s="174"/>
      <c r="IP136" s="174"/>
      <c r="IQ136" s="174"/>
      <c r="IR136" s="174"/>
      <c r="IS136" s="174"/>
      <c r="IT136" s="174"/>
      <c r="IU136" s="174"/>
      <c r="IV136" s="174"/>
      <c r="IW136" s="237"/>
    </row>
    <row r="137" ht="13.65" customHeight="1">
      <c r="A137" s="281"/>
      <c r="B137" s="330">
        <v>4433</v>
      </c>
      <c r="C137" t="s" s="332">
        <v>2127</v>
      </c>
      <c r="D137" s="333"/>
      <c r="E137" s="333"/>
      <c r="F137" s="333"/>
      <c r="G137" s="333"/>
      <c r="H137" s="334"/>
      <c r="I137" s="184">
        <v>118</v>
      </c>
      <c r="J137" s="305">
        <v>0</v>
      </c>
      <c r="K137" s="305">
        <v>0</v>
      </c>
      <c r="L137" t="s" s="304">
        <f>IF(J137&gt;0,IF(K137/J137&gt;=100,"&gt;&gt;100",K137/J137*100),"-")</f>
        <v>2015</v>
      </c>
      <c r="M137" s="286"/>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c r="CO137" s="174"/>
      <c r="CP137" s="174"/>
      <c r="CQ137" s="174"/>
      <c r="CR137" s="174"/>
      <c r="CS137" s="174"/>
      <c r="CT137" s="174"/>
      <c r="CU137" s="174"/>
      <c r="CV137" s="174"/>
      <c r="CW137" s="174"/>
      <c r="CX137" s="174"/>
      <c r="CY137" s="174"/>
      <c r="CZ137" s="174"/>
      <c r="DA137" s="174"/>
      <c r="DB137" s="174"/>
      <c r="DC137" s="174"/>
      <c r="DD137" s="174"/>
      <c r="DE137" s="174"/>
      <c r="DF137" s="174"/>
      <c r="DG137" s="174"/>
      <c r="DH137" s="174"/>
      <c r="DI137" s="174"/>
      <c r="DJ137" s="174"/>
      <c r="DK137" s="174"/>
      <c r="DL137" s="174"/>
      <c r="DM137" s="174"/>
      <c r="DN137" s="174"/>
      <c r="DO137" s="174"/>
      <c r="DP137" s="174"/>
      <c r="DQ137" s="174"/>
      <c r="DR137" s="174"/>
      <c r="DS137" s="174"/>
      <c r="DT137" s="174"/>
      <c r="DU137" s="174"/>
      <c r="DV137" s="174"/>
      <c r="DW137" s="174"/>
      <c r="DX137" s="174"/>
      <c r="DY137" s="174"/>
      <c r="DZ137" s="174"/>
      <c r="EA137" s="174"/>
      <c r="EB137" s="174"/>
      <c r="EC137" s="174"/>
      <c r="ED137" s="174"/>
      <c r="EE137" s="174"/>
      <c r="EF137" s="174"/>
      <c r="EG137" s="174"/>
      <c r="EH137" s="174"/>
      <c r="EI137" s="174"/>
      <c r="EJ137" s="174"/>
      <c r="EK137" s="174"/>
      <c r="EL137" s="174"/>
      <c r="EM137" s="174"/>
      <c r="EN137" s="174"/>
      <c r="EO137" s="174"/>
      <c r="EP137" s="174"/>
      <c r="EQ137" s="174"/>
      <c r="ER137" s="174"/>
      <c r="ES137" s="174"/>
      <c r="ET137" s="174"/>
      <c r="EU137" s="174"/>
      <c r="EV137" s="174"/>
      <c r="EW137" s="174"/>
      <c r="EX137" s="174"/>
      <c r="EY137" s="174"/>
      <c r="EZ137" s="174"/>
      <c r="FA137" s="174"/>
      <c r="FB137" s="174"/>
      <c r="FC137" s="174"/>
      <c r="FD137" s="174"/>
      <c r="FE137" s="174"/>
      <c r="FF137" s="174"/>
      <c r="FG137" s="174"/>
      <c r="FH137" s="174"/>
      <c r="FI137" s="174"/>
      <c r="FJ137" s="174"/>
      <c r="FK137" s="174"/>
      <c r="FL137" s="174"/>
      <c r="FM137" s="174"/>
      <c r="FN137" s="174"/>
      <c r="FO137" s="174"/>
      <c r="FP137" s="174"/>
      <c r="FQ137" s="174"/>
      <c r="FR137" s="174"/>
      <c r="FS137" s="174"/>
      <c r="FT137" s="174"/>
      <c r="FU137" s="174"/>
      <c r="FV137" s="174"/>
      <c r="FW137" s="174"/>
      <c r="FX137" s="174"/>
      <c r="FY137" s="174"/>
      <c r="FZ137" s="174"/>
      <c r="GA137" s="174"/>
      <c r="GB137" s="174"/>
      <c r="GC137" s="174"/>
      <c r="GD137" s="174"/>
      <c r="GE137" s="174"/>
      <c r="GF137" s="174"/>
      <c r="GG137" s="174"/>
      <c r="GH137" s="174"/>
      <c r="GI137" s="174"/>
      <c r="GJ137" s="174"/>
      <c r="GK137" s="174"/>
      <c r="GL137" s="174"/>
      <c r="GM137" s="174"/>
      <c r="GN137" s="174"/>
      <c r="GO137" s="174"/>
      <c r="GP137" s="174"/>
      <c r="GQ137" s="174"/>
      <c r="GR137" s="174"/>
      <c r="GS137" s="174"/>
      <c r="GT137" s="174"/>
      <c r="GU137" s="174"/>
      <c r="GV137" s="174"/>
      <c r="GW137" s="174"/>
      <c r="GX137" s="174"/>
      <c r="GY137" s="174"/>
      <c r="GZ137" s="174"/>
      <c r="HA137" s="174"/>
      <c r="HB137" s="174"/>
      <c r="HC137" s="174"/>
      <c r="HD137" s="174"/>
      <c r="HE137" s="174"/>
      <c r="HF137" s="174"/>
      <c r="HG137" s="174"/>
      <c r="HH137" s="174"/>
      <c r="HI137" s="174"/>
      <c r="HJ137" s="174"/>
      <c r="HK137" s="174"/>
      <c r="HL137" s="174"/>
      <c r="HM137" s="174"/>
      <c r="HN137" s="174"/>
      <c r="HO137" s="174"/>
      <c r="HP137" s="174"/>
      <c r="HQ137" s="174"/>
      <c r="HR137" s="174"/>
      <c r="HS137" s="174"/>
      <c r="HT137" s="174"/>
      <c r="HU137" s="174"/>
      <c r="HV137" s="174"/>
      <c r="HW137" s="174"/>
      <c r="HX137" s="174"/>
      <c r="HY137" s="174"/>
      <c r="HZ137" s="174"/>
      <c r="IA137" s="174"/>
      <c r="IB137" s="174"/>
      <c r="IC137" s="174"/>
      <c r="ID137" s="174"/>
      <c r="IE137" s="174"/>
      <c r="IF137" s="174"/>
      <c r="IG137" s="174"/>
      <c r="IH137" s="174"/>
      <c r="II137" s="174"/>
      <c r="IJ137" s="174"/>
      <c r="IK137" s="174"/>
      <c r="IL137" s="174"/>
      <c r="IM137" s="174"/>
      <c r="IN137" s="174"/>
      <c r="IO137" s="174"/>
      <c r="IP137" s="174"/>
      <c r="IQ137" s="174"/>
      <c r="IR137" s="174"/>
      <c r="IS137" s="174"/>
      <c r="IT137" s="174"/>
      <c r="IU137" s="174"/>
      <c r="IV137" s="174"/>
      <c r="IW137" s="237"/>
    </row>
    <row r="138" ht="13.65" customHeight="1">
      <c r="A138" s="281"/>
      <c r="B138" s="330">
        <v>4434</v>
      </c>
      <c r="C138" t="s" s="332">
        <v>2128</v>
      </c>
      <c r="D138" s="333"/>
      <c r="E138" s="333"/>
      <c r="F138" s="333"/>
      <c r="G138" s="333"/>
      <c r="H138" s="334"/>
      <c r="I138" s="184">
        <v>119</v>
      </c>
      <c r="J138" s="305">
        <v>0</v>
      </c>
      <c r="K138" s="305">
        <v>0</v>
      </c>
      <c r="L138" t="s" s="304">
        <f>IF(J138&gt;0,IF(K138/J138&gt;=100,"&gt;&gt;100",K138/J138*100),"-")</f>
        <v>2015</v>
      </c>
      <c r="M138" s="286"/>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4"/>
      <c r="DF138" s="174"/>
      <c r="DG138" s="174"/>
      <c r="DH138" s="174"/>
      <c r="DI138" s="174"/>
      <c r="DJ138" s="174"/>
      <c r="DK138" s="174"/>
      <c r="DL138" s="174"/>
      <c r="DM138" s="174"/>
      <c r="DN138" s="174"/>
      <c r="DO138" s="174"/>
      <c r="DP138" s="174"/>
      <c r="DQ138" s="174"/>
      <c r="DR138" s="174"/>
      <c r="DS138" s="174"/>
      <c r="DT138" s="174"/>
      <c r="DU138" s="174"/>
      <c r="DV138" s="174"/>
      <c r="DW138" s="174"/>
      <c r="DX138" s="174"/>
      <c r="DY138" s="174"/>
      <c r="DZ138" s="174"/>
      <c r="EA138" s="174"/>
      <c r="EB138" s="174"/>
      <c r="EC138" s="174"/>
      <c r="ED138" s="174"/>
      <c r="EE138" s="174"/>
      <c r="EF138" s="174"/>
      <c r="EG138" s="174"/>
      <c r="EH138" s="174"/>
      <c r="EI138" s="174"/>
      <c r="EJ138" s="174"/>
      <c r="EK138" s="174"/>
      <c r="EL138" s="174"/>
      <c r="EM138" s="174"/>
      <c r="EN138" s="174"/>
      <c r="EO138" s="174"/>
      <c r="EP138" s="174"/>
      <c r="EQ138" s="174"/>
      <c r="ER138" s="174"/>
      <c r="ES138" s="174"/>
      <c r="ET138" s="174"/>
      <c r="EU138" s="174"/>
      <c r="EV138" s="174"/>
      <c r="EW138" s="174"/>
      <c r="EX138" s="174"/>
      <c r="EY138" s="174"/>
      <c r="EZ138" s="174"/>
      <c r="FA138" s="174"/>
      <c r="FB138" s="174"/>
      <c r="FC138" s="174"/>
      <c r="FD138" s="174"/>
      <c r="FE138" s="174"/>
      <c r="FF138" s="174"/>
      <c r="FG138" s="174"/>
      <c r="FH138" s="174"/>
      <c r="FI138" s="174"/>
      <c r="FJ138" s="174"/>
      <c r="FK138" s="174"/>
      <c r="FL138" s="174"/>
      <c r="FM138" s="174"/>
      <c r="FN138" s="174"/>
      <c r="FO138" s="174"/>
      <c r="FP138" s="174"/>
      <c r="FQ138" s="174"/>
      <c r="FR138" s="174"/>
      <c r="FS138" s="174"/>
      <c r="FT138" s="174"/>
      <c r="FU138" s="174"/>
      <c r="FV138" s="174"/>
      <c r="FW138" s="174"/>
      <c r="FX138" s="174"/>
      <c r="FY138" s="174"/>
      <c r="FZ138" s="174"/>
      <c r="GA138" s="174"/>
      <c r="GB138" s="174"/>
      <c r="GC138" s="174"/>
      <c r="GD138" s="174"/>
      <c r="GE138" s="174"/>
      <c r="GF138" s="174"/>
      <c r="GG138" s="174"/>
      <c r="GH138" s="174"/>
      <c r="GI138" s="174"/>
      <c r="GJ138" s="174"/>
      <c r="GK138" s="174"/>
      <c r="GL138" s="174"/>
      <c r="GM138" s="174"/>
      <c r="GN138" s="174"/>
      <c r="GO138" s="174"/>
      <c r="GP138" s="174"/>
      <c r="GQ138" s="174"/>
      <c r="GR138" s="174"/>
      <c r="GS138" s="174"/>
      <c r="GT138" s="174"/>
      <c r="GU138" s="174"/>
      <c r="GV138" s="174"/>
      <c r="GW138" s="174"/>
      <c r="GX138" s="174"/>
      <c r="GY138" s="174"/>
      <c r="GZ138" s="174"/>
      <c r="HA138" s="174"/>
      <c r="HB138" s="174"/>
      <c r="HC138" s="174"/>
      <c r="HD138" s="174"/>
      <c r="HE138" s="174"/>
      <c r="HF138" s="174"/>
      <c r="HG138" s="174"/>
      <c r="HH138" s="174"/>
      <c r="HI138" s="174"/>
      <c r="HJ138" s="174"/>
      <c r="HK138" s="174"/>
      <c r="HL138" s="174"/>
      <c r="HM138" s="174"/>
      <c r="HN138" s="174"/>
      <c r="HO138" s="174"/>
      <c r="HP138" s="174"/>
      <c r="HQ138" s="174"/>
      <c r="HR138" s="174"/>
      <c r="HS138" s="174"/>
      <c r="HT138" s="174"/>
      <c r="HU138" s="174"/>
      <c r="HV138" s="174"/>
      <c r="HW138" s="174"/>
      <c r="HX138" s="174"/>
      <c r="HY138" s="174"/>
      <c r="HZ138" s="174"/>
      <c r="IA138" s="174"/>
      <c r="IB138" s="174"/>
      <c r="IC138" s="174"/>
      <c r="ID138" s="174"/>
      <c r="IE138" s="174"/>
      <c r="IF138" s="174"/>
      <c r="IG138" s="174"/>
      <c r="IH138" s="174"/>
      <c r="II138" s="174"/>
      <c r="IJ138" s="174"/>
      <c r="IK138" s="174"/>
      <c r="IL138" s="174"/>
      <c r="IM138" s="174"/>
      <c r="IN138" s="174"/>
      <c r="IO138" s="174"/>
      <c r="IP138" s="174"/>
      <c r="IQ138" s="174"/>
      <c r="IR138" s="174"/>
      <c r="IS138" s="174"/>
      <c r="IT138" s="174"/>
      <c r="IU138" s="174"/>
      <c r="IV138" s="174"/>
      <c r="IW138" s="237"/>
    </row>
    <row r="139" ht="12.75" customHeight="1">
      <c r="A139" s="281"/>
      <c r="B139" s="330">
        <v>45</v>
      </c>
      <c r="C139" t="s" s="332">
        <v>2129</v>
      </c>
      <c r="D139" s="333"/>
      <c r="E139" s="333"/>
      <c r="F139" s="333"/>
      <c r="G139" s="333"/>
      <c r="H139" s="334"/>
      <c r="I139" s="184">
        <v>120</v>
      </c>
      <c r="J139" s="303">
        <f>J140+J144</f>
        <v>0</v>
      </c>
      <c r="K139" s="303">
        <f>K140+K144</f>
        <v>0</v>
      </c>
      <c r="L139" t="s" s="304">
        <f>IF(J139&gt;0,IF(K139/J139&gt;=100,"&gt;&gt;100",K139/J139*100),"-")</f>
        <v>2015</v>
      </c>
      <c r="M139" s="286"/>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c r="CT139" s="174"/>
      <c r="CU139" s="174"/>
      <c r="CV139" s="174"/>
      <c r="CW139" s="174"/>
      <c r="CX139" s="174"/>
      <c r="CY139" s="174"/>
      <c r="CZ139" s="174"/>
      <c r="DA139" s="174"/>
      <c r="DB139" s="174"/>
      <c r="DC139" s="174"/>
      <c r="DD139" s="174"/>
      <c r="DE139" s="174"/>
      <c r="DF139" s="174"/>
      <c r="DG139" s="174"/>
      <c r="DH139" s="174"/>
      <c r="DI139" s="174"/>
      <c r="DJ139" s="174"/>
      <c r="DK139" s="174"/>
      <c r="DL139" s="174"/>
      <c r="DM139" s="174"/>
      <c r="DN139" s="174"/>
      <c r="DO139" s="174"/>
      <c r="DP139" s="174"/>
      <c r="DQ139" s="174"/>
      <c r="DR139" s="174"/>
      <c r="DS139" s="174"/>
      <c r="DT139" s="174"/>
      <c r="DU139" s="174"/>
      <c r="DV139" s="174"/>
      <c r="DW139" s="174"/>
      <c r="DX139" s="174"/>
      <c r="DY139" s="174"/>
      <c r="DZ139" s="174"/>
      <c r="EA139" s="174"/>
      <c r="EB139" s="174"/>
      <c r="EC139" s="174"/>
      <c r="ED139" s="174"/>
      <c r="EE139" s="174"/>
      <c r="EF139" s="174"/>
      <c r="EG139" s="174"/>
      <c r="EH139" s="174"/>
      <c r="EI139" s="174"/>
      <c r="EJ139" s="174"/>
      <c r="EK139" s="174"/>
      <c r="EL139" s="174"/>
      <c r="EM139" s="174"/>
      <c r="EN139" s="174"/>
      <c r="EO139" s="174"/>
      <c r="EP139" s="174"/>
      <c r="EQ139" s="174"/>
      <c r="ER139" s="174"/>
      <c r="ES139" s="174"/>
      <c r="ET139" s="174"/>
      <c r="EU139" s="174"/>
      <c r="EV139" s="174"/>
      <c r="EW139" s="174"/>
      <c r="EX139" s="174"/>
      <c r="EY139" s="174"/>
      <c r="EZ139" s="174"/>
      <c r="FA139" s="174"/>
      <c r="FB139" s="174"/>
      <c r="FC139" s="174"/>
      <c r="FD139" s="174"/>
      <c r="FE139" s="174"/>
      <c r="FF139" s="174"/>
      <c r="FG139" s="174"/>
      <c r="FH139" s="174"/>
      <c r="FI139" s="174"/>
      <c r="FJ139" s="174"/>
      <c r="FK139" s="174"/>
      <c r="FL139" s="174"/>
      <c r="FM139" s="174"/>
      <c r="FN139" s="174"/>
      <c r="FO139" s="174"/>
      <c r="FP139" s="174"/>
      <c r="FQ139" s="174"/>
      <c r="FR139" s="174"/>
      <c r="FS139" s="174"/>
      <c r="FT139" s="174"/>
      <c r="FU139" s="174"/>
      <c r="FV139" s="174"/>
      <c r="FW139" s="174"/>
      <c r="FX139" s="174"/>
      <c r="FY139" s="174"/>
      <c r="FZ139" s="174"/>
      <c r="GA139" s="174"/>
      <c r="GB139" s="174"/>
      <c r="GC139" s="174"/>
      <c r="GD139" s="174"/>
      <c r="GE139" s="174"/>
      <c r="GF139" s="174"/>
      <c r="GG139" s="174"/>
      <c r="GH139" s="174"/>
      <c r="GI139" s="174"/>
      <c r="GJ139" s="174"/>
      <c r="GK139" s="174"/>
      <c r="GL139" s="174"/>
      <c r="GM139" s="174"/>
      <c r="GN139" s="174"/>
      <c r="GO139" s="174"/>
      <c r="GP139" s="174"/>
      <c r="GQ139" s="174"/>
      <c r="GR139" s="174"/>
      <c r="GS139" s="174"/>
      <c r="GT139" s="174"/>
      <c r="GU139" s="174"/>
      <c r="GV139" s="174"/>
      <c r="GW139" s="174"/>
      <c r="GX139" s="174"/>
      <c r="GY139" s="174"/>
      <c r="GZ139" s="174"/>
      <c r="HA139" s="174"/>
      <c r="HB139" s="174"/>
      <c r="HC139" s="174"/>
      <c r="HD139" s="174"/>
      <c r="HE139" s="174"/>
      <c r="HF139" s="174"/>
      <c r="HG139" s="174"/>
      <c r="HH139" s="174"/>
      <c r="HI139" s="174"/>
      <c r="HJ139" s="174"/>
      <c r="HK139" s="174"/>
      <c r="HL139" s="174"/>
      <c r="HM139" s="174"/>
      <c r="HN139" s="174"/>
      <c r="HO139" s="174"/>
      <c r="HP139" s="174"/>
      <c r="HQ139" s="174"/>
      <c r="HR139" s="174"/>
      <c r="HS139" s="174"/>
      <c r="HT139" s="174"/>
      <c r="HU139" s="174"/>
      <c r="HV139" s="174"/>
      <c r="HW139" s="174"/>
      <c r="HX139" s="174"/>
      <c r="HY139" s="174"/>
      <c r="HZ139" s="174"/>
      <c r="IA139" s="174"/>
      <c r="IB139" s="174"/>
      <c r="IC139" s="174"/>
      <c r="ID139" s="174"/>
      <c r="IE139" s="174"/>
      <c r="IF139" s="174"/>
      <c r="IG139" s="174"/>
      <c r="IH139" s="174"/>
      <c r="II139" s="174"/>
      <c r="IJ139" s="174"/>
      <c r="IK139" s="174"/>
      <c r="IL139" s="174"/>
      <c r="IM139" s="174"/>
      <c r="IN139" s="174"/>
      <c r="IO139" s="174"/>
      <c r="IP139" s="174"/>
      <c r="IQ139" s="174"/>
      <c r="IR139" s="174"/>
      <c r="IS139" s="174"/>
      <c r="IT139" s="174"/>
      <c r="IU139" s="174"/>
      <c r="IV139" s="174"/>
      <c r="IW139" s="237"/>
    </row>
    <row r="140" ht="12.75" customHeight="1">
      <c r="A140" s="281"/>
      <c r="B140" s="330">
        <v>451</v>
      </c>
      <c r="C140" t="s" s="332">
        <v>2130</v>
      </c>
      <c r="D140" s="333"/>
      <c r="E140" s="333"/>
      <c r="F140" s="333"/>
      <c r="G140" s="333"/>
      <c r="H140" s="334"/>
      <c r="I140" s="184">
        <v>121</v>
      </c>
      <c r="J140" s="303">
        <f>SUM(J141:J143)</f>
        <v>0</v>
      </c>
      <c r="K140" s="303">
        <f>SUM(K141:K143)</f>
        <v>0</v>
      </c>
      <c r="L140" t="s" s="304">
        <f>IF(J140&gt;0,IF(K140/J140&gt;=100,"&gt;&gt;100",K140/J140*100),"-")</f>
        <v>2015</v>
      </c>
      <c r="M140" s="286"/>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4"/>
      <c r="CH140" s="174"/>
      <c r="CI140" s="174"/>
      <c r="CJ140" s="174"/>
      <c r="CK140" s="174"/>
      <c r="CL140" s="174"/>
      <c r="CM140" s="174"/>
      <c r="CN140" s="174"/>
      <c r="CO140" s="174"/>
      <c r="CP140" s="174"/>
      <c r="CQ140" s="174"/>
      <c r="CR140" s="174"/>
      <c r="CS140" s="174"/>
      <c r="CT140" s="174"/>
      <c r="CU140" s="174"/>
      <c r="CV140" s="174"/>
      <c r="CW140" s="174"/>
      <c r="CX140" s="174"/>
      <c r="CY140" s="174"/>
      <c r="CZ140" s="174"/>
      <c r="DA140" s="174"/>
      <c r="DB140" s="174"/>
      <c r="DC140" s="174"/>
      <c r="DD140" s="174"/>
      <c r="DE140" s="174"/>
      <c r="DF140" s="174"/>
      <c r="DG140" s="174"/>
      <c r="DH140" s="174"/>
      <c r="DI140" s="174"/>
      <c r="DJ140" s="174"/>
      <c r="DK140" s="174"/>
      <c r="DL140" s="174"/>
      <c r="DM140" s="174"/>
      <c r="DN140" s="174"/>
      <c r="DO140" s="174"/>
      <c r="DP140" s="174"/>
      <c r="DQ140" s="174"/>
      <c r="DR140" s="174"/>
      <c r="DS140" s="174"/>
      <c r="DT140" s="174"/>
      <c r="DU140" s="174"/>
      <c r="DV140" s="174"/>
      <c r="DW140" s="174"/>
      <c r="DX140" s="174"/>
      <c r="DY140" s="174"/>
      <c r="DZ140" s="174"/>
      <c r="EA140" s="174"/>
      <c r="EB140" s="174"/>
      <c r="EC140" s="174"/>
      <c r="ED140" s="174"/>
      <c r="EE140" s="174"/>
      <c r="EF140" s="174"/>
      <c r="EG140" s="174"/>
      <c r="EH140" s="174"/>
      <c r="EI140" s="174"/>
      <c r="EJ140" s="174"/>
      <c r="EK140" s="174"/>
      <c r="EL140" s="174"/>
      <c r="EM140" s="174"/>
      <c r="EN140" s="174"/>
      <c r="EO140" s="174"/>
      <c r="EP140" s="174"/>
      <c r="EQ140" s="174"/>
      <c r="ER140" s="174"/>
      <c r="ES140" s="174"/>
      <c r="ET140" s="174"/>
      <c r="EU140" s="174"/>
      <c r="EV140" s="174"/>
      <c r="EW140" s="174"/>
      <c r="EX140" s="174"/>
      <c r="EY140" s="174"/>
      <c r="EZ140" s="174"/>
      <c r="FA140" s="174"/>
      <c r="FB140" s="174"/>
      <c r="FC140" s="174"/>
      <c r="FD140" s="174"/>
      <c r="FE140" s="174"/>
      <c r="FF140" s="174"/>
      <c r="FG140" s="174"/>
      <c r="FH140" s="174"/>
      <c r="FI140" s="174"/>
      <c r="FJ140" s="174"/>
      <c r="FK140" s="174"/>
      <c r="FL140" s="174"/>
      <c r="FM140" s="174"/>
      <c r="FN140" s="174"/>
      <c r="FO140" s="174"/>
      <c r="FP140" s="174"/>
      <c r="FQ140" s="174"/>
      <c r="FR140" s="174"/>
      <c r="FS140" s="174"/>
      <c r="FT140" s="174"/>
      <c r="FU140" s="174"/>
      <c r="FV140" s="174"/>
      <c r="FW140" s="174"/>
      <c r="FX140" s="174"/>
      <c r="FY140" s="174"/>
      <c r="FZ140" s="174"/>
      <c r="GA140" s="174"/>
      <c r="GB140" s="174"/>
      <c r="GC140" s="174"/>
      <c r="GD140" s="174"/>
      <c r="GE140" s="174"/>
      <c r="GF140" s="174"/>
      <c r="GG140" s="174"/>
      <c r="GH140" s="174"/>
      <c r="GI140" s="174"/>
      <c r="GJ140" s="174"/>
      <c r="GK140" s="174"/>
      <c r="GL140" s="174"/>
      <c r="GM140" s="174"/>
      <c r="GN140" s="174"/>
      <c r="GO140" s="174"/>
      <c r="GP140" s="174"/>
      <c r="GQ140" s="174"/>
      <c r="GR140" s="174"/>
      <c r="GS140" s="174"/>
      <c r="GT140" s="174"/>
      <c r="GU140" s="174"/>
      <c r="GV140" s="174"/>
      <c r="GW140" s="174"/>
      <c r="GX140" s="174"/>
      <c r="GY140" s="174"/>
      <c r="GZ140" s="174"/>
      <c r="HA140" s="174"/>
      <c r="HB140" s="174"/>
      <c r="HC140" s="174"/>
      <c r="HD140" s="174"/>
      <c r="HE140" s="174"/>
      <c r="HF140" s="174"/>
      <c r="HG140" s="174"/>
      <c r="HH140" s="174"/>
      <c r="HI140" s="174"/>
      <c r="HJ140" s="174"/>
      <c r="HK140" s="174"/>
      <c r="HL140" s="174"/>
      <c r="HM140" s="174"/>
      <c r="HN140" s="174"/>
      <c r="HO140" s="174"/>
      <c r="HP140" s="174"/>
      <c r="HQ140" s="174"/>
      <c r="HR140" s="174"/>
      <c r="HS140" s="174"/>
      <c r="HT140" s="174"/>
      <c r="HU140" s="174"/>
      <c r="HV140" s="174"/>
      <c r="HW140" s="174"/>
      <c r="HX140" s="174"/>
      <c r="HY140" s="174"/>
      <c r="HZ140" s="174"/>
      <c r="IA140" s="174"/>
      <c r="IB140" s="174"/>
      <c r="IC140" s="174"/>
      <c r="ID140" s="174"/>
      <c r="IE140" s="174"/>
      <c r="IF140" s="174"/>
      <c r="IG140" s="174"/>
      <c r="IH140" s="174"/>
      <c r="II140" s="174"/>
      <c r="IJ140" s="174"/>
      <c r="IK140" s="174"/>
      <c r="IL140" s="174"/>
      <c r="IM140" s="174"/>
      <c r="IN140" s="174"/>
      <c r="IO140" s="174"/>
      <c r="IP140" s="174"/>
      <c r="IQ140" s="174"/>
      <c r="IR140" s="174"/>
      <c r="IS140" s="174"/>
      <c r="IT140" s="174"/>
      <c r="IU140" s="174"/>
      <c r="IV140" s="174"/>
      <c r="IW140" s="237"/>
    </row>
    <row r="141" ht="13.65" customHeight="1">
      <c r="A141" s="281"/>
      <c r="B141" s="330">
        <v>4511</v>
      </c>
      <c r="C141" t="s" s="332">
        <v>2131</v>
      </c>
      <c r="D141" s="333"/>
      <c r="E141" s="333"/>
      <c r="F141" s="333"/>
      <c r="G141" s="333"/>
      <c r="H141" s="334"/>
      <c r="I141" s="184">
        <v>122</v>
      </c>
      <c r="J141" s="305">
        <v>0</v>
      </c>
      <c r="K141" s="305">
        <v>0</v>
      </c>
      <c r="L141" t="s" s="304">
        <f>IF(J141&gt;0,IF(K141/J141&gt;=100,"&gt;&gt;100",K141/J141*100),"-")</f>
        <v>2015</v>
      </c>
      <c r="M141" s="286"/>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4"/>
      <c r="CH141" s="174"/>
      <c r="CI141" s="174"/>
      <c r="CJ141" s="174"/>
      <c r="CK141" s="174"/>
      <c r="CL141" s="174"/>
      <c r="CM141" s="174"/>
      <c r="CN141" s="174"/>
      <c r="CO141" s="174"/>
      <c r="CP141" s="174"/>
      <c r="CQ141" s="174"/>
      <c r="CR141" s="174"/>
      <c r="CS141" s="174"/>
      <c r="CT141" s="174"/>
      <c r="CU141" s="174"/>
      <c r="CV141" s="174"/>
      <c r="CW141" s="174"/>
      <c r="CX141" s="174"/>
      <c r="CY141" s="174"/>
      <c r="CZ141" s="174"/>
      <c r="DA141" s="174"/>
      <c r="DB141" s="174"/>
      <c r="DC141" s="174"/>
      <c r="DD141" s="174"/>
      <c r="DE141" s="174"/>
      <c r="DF141" s="174"/>
      <c r="DG141" s="174"/>
      <c r="DH141" s="174"/>
      <c r="DI141" s="174"/>
      <c r="DJ141" s="174"/>
      <c r="DK141" s="174"/>
      <c r="DL141" s="174"/>
      <c r="DM141" s="174"/>
      <c r="DN141" s="174"/>
      <c r="DO141" s="174"/>
      <c r="DP141" s="174"/>
      <c r="DQ141" s="174"/>
      <c r="DR141" s="174"/>
      <c r="DS141" s="174"/>
      <c r="DT141" s="174"/>
      <c r="DU141" s="174"/>
      <c r="DV141" s="174"/>
      <c r="DW141" s="174"/>
      <c r="DX141" s="174"/>
      <c r="DY141" s="174"/>
      <c r="DZ141" s="174"/>
      <c r="EA141" s="174"/>
      <c r="EB141" s="174"/>
      <c r="EC141" s="174"/>
      <c r="ED141" s="174"/>
      <c r="EE141" s="174"/>
      <c r="EF141" s="174"/>
      <c r="EG141" s="174"/>
      <c r="EH141" s="174"/>
      <c r="EI141" s="174"/>
      <c r="EJ141" s="174"/>
      <c r="EK141" s="174"/>
      <c r="EL141" s="174"/>
      <c r="EM141" s="174"/>
      <c r="EN141" s="174"/>
      <c r="EO141" s="174"/>
      <c r="EP141" s="174"/>
      <c r="EQ141" s="174"/>
      <c r="ER141" s="174"/>
      <c r="ES141" s="174"/>
      <c r="ET141" s="174"/>
      <c r="EU141" s="174"/>
      <c r="EV141" s="174"/>
      <c r="EW141" s="174"/>
      <c r="EX141" s="174"/>
      <c r="EY141" s="174"/>
      <c r="EZ141" s="174"/>
      <c r="FA141" s="174"/>
      <c r="FB141" s="174"/>
      <c r="FC141" s="174"/>
      <c r="FD141" s="174"/>
      <c r="FE141" s="174"/>
      <c r="FF141" s="174"/>
      <c r="FG141" s="174"/>
      <c r="FH141" s="174"/>
      <c r="FI141" s="174"/>
      <c r="FJ141" s="174"/>
      <c r="FK141" s="174"/>
      <c r="FL141" s="174"/>
      <c r="FM141" s="174"/>
      <c r="FN141" s="174"/>
      <c r="FO141" s="174"/>
      <c r="FP141" s="174"/>
      <c r="FQ141" s="174"/>
      <c r="FR141" s="174"/>
      <c r="FS141" s="174"/>
      <c r="FT141" s="174"/>
      <c r="FU141" s="174"/>
      <c r="FV141" s="174"/>
      <c r="FW141" s="174"/>
      <c r="FX141" s="174"/>
      <c r="FY141" s="174"/>
      <c r="FZ141" s="174"/>
      <c r="GA141" s="174"/>
      <c r="GB141" s="174"/>
      <c r="GC141" s="174"/>
      <c r="GD141" s="174"/>
      <c r="GE141" s="174"/>
      <c r="GF141" s="174"/>
      <c r="GG141" s="174"/>
      <c r="GH141" s="174"/>
      <c r="GI141" s="174"/>
      <c r="GJ141" s="174"/>
      <c r="GK141" s="174"/>
      <c r="GL141" s="174"/>
      <c r="GM141" s="174"/>
      <c r="GN141" s="174"/>
      <c r="GO141" s="174"/>
      <c r="GP141" s="174"/>
      <c r="GQ141" s="174"/>
      <c r="GR141" s="174"/>
      <c r="GS141" s="174"/>
      <c r="GT141" s="174"/>
      <c r="GU141" s="174"/>
      <c r="GV141" s="174"/>
      <c r="GW141" s="174"/>
      <c r="GX141" s="174"/>
      <c r="GY141" s="174"/>
      <c r="GZ141" s="174"/>
      <c r="HA141" s="174"/>
      <c r="HB141" s="174"/>
      <c r="HC141" s="174"/>
      <c r="HD141" s="174"/>
      <c r="HE141" s="174"/>
      <c r="HF141" s="174"/>
      <c r="HG141" s="174"/>
      <c r="HH141" s="174"/>
      <c r="HI141" s="174"/>
      <c r="HJ141" s="174"/>
      <c r="HK141" s="174"/>
      <c r="HL141" s="174"/>
      <c r="HM141" s="174"/>
      <c r="HN141" s="174"/>
      <c r="HO141" s="174"/>
      <c r="HP141" s="174"/>
      <c r="HQ141" s="174"/>
      <c r="HR141" s="174"/>
      <c r="HS141" s="174"/>
      <c r="HT141" s="174"/>
      <c r="HU141" s="174"/>
      <c r="HV141" s="174"/>
      <c r="HW141" s="174"/>
      <c r="HX141" s="174"/>
      <c r="HY141" s="174"/>
      <c r="HZ141" s="174"/>
      <c r="IA141" s="174"/>
      <c r="IB141" s="174"/>
      <c r="IC141" s="174"/>
      <c r="ID141" s="174"/>
      <c r="IE141" s="174"/>
      <c r="IF141" s="174"/>
      <c r="IG141" s="174"/>
      <c r="IH141" s="174"/>
      <c r="II141" s="174"/>
      <c r="IJ141" s="174"/>
      <c r="IK141" s="174"/>
      <c r="IL141" s="174"/>
      <c r="IM141" s="174"/>
      <c r="IN141" s="174"/>
      <c r="IO141" s="174"/>
      <c r="IP141" s="174"/>
      <c r="IQ141" s="174"/>
      <c r="IR141" s="174"/>
      <c r="IS141" s="174"/>
      <c r="IT141" s="174"/>
      <c r="IU141" s="174"/>
      <c r="IV141" s="174"/>
      <c r="IW141" s="237"/>
    </row>
    <row r="142" ht="13.65" customHeight="1">
      <c r="A142" s="281"/>
      <c r="B142" s="330">
        <v>4512</v>
      </c>
      <c r="C142" t="s" s="332">
        <v>2132</v>
      </c>
      <c r="D142" s="333"/>
      <c r="E142" s="333"/>
      <c r="F142" s="333"/>
      <c r="G142" s="333"/>
      <c r="H142" s="334"/>
      <c r="I142" s="184">
        <v>123</v>
      </c>
      <c r="J142" s="305">
        <v>0</v>
      </c>
      <c r="K142" s="305">
        <v>0</v>
      </c>
      <c r="L142" t="s" s="304">
        <f>IF(J142&gt;0,IF(K142/J142&gt;=100,"&gt;&gt;100",K142/J142*100),"-")</f>
        <v>2015</v>
      </c>
      <c r="M142" s="286"/>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4"/>
      <c r="CH142" s="174"/>
      <c r="CI142" s="174"/>
      <c r="CJ142" s="174"/>
      <c r="CK142" s="174"/>
      <c r="CL142" s="174"/>
      <c r="CM142" s="174"/>
      <c r="CN142" s="174"/>
      <c r="CO142" s="174"/>
      <c r="CP142" s="174"/>
      <c r="CQ142" s="174"/>
      <c r="CR142" s="174"/>
      <c r="CS142" s="174"/>
      <c r="CT142" s="174"/>
      <c r="CU142" s="174"/>
      <c r="CV142" s="174"/>
      <c r="CW142" s="174"/>
      <c r="CX142" s="174"/>
      <c r="CY142" s="174"/>
      <c r="CZ142" s="174"/>
      <c r="DA142" s="174"/>
      <c r="DB142" s="174"/>
      <c r="DC142" s="174"/>
      <c r="DD142" s="174"/>
      <c r="DE142" s="174"/>
      <c r="DF142" s="174"/>
      <c r="DG142" s="174"/>
      <c r="DH142" s="174"/>
      <c r="DI142" s="174"/>
      <c r="DJ142" s="174"/>
      <c r="DK142" s="174"/>
      <c r="DL142" s="174"/>
      <c r="DM142" s="174"/>
      <c r="DN142" s="174"/>
      <c r="DO142" s="174"/>
      <c r="DP142" s="174"/>
      <c r="DQ142" s="174"/>
      <c r="DR142" s="174"/>
      <c r="DS142" s="174"/>
      <c r="DT142" s="174"/>
      <c r="DU142" s="174"/>
      <c r="DV142" s="174"/>
      <c r="DW142" s="174"/>
      <c r="DX142" s="174"/>
      <c r="DY142" s="174"/>
      <c r="DZ142" s="174"/>
      <c r="EA142" s="174"/>
      <c r="EB142" s="174"/>
      <c r="EC142" s="174"/>
      <c r="ED142" s="174"/>
      <c r="EE142" s="174"/>
      <c r="EF142" s="174"/>
      <c r="EG142" s="174"/>
      <c r="EH142" s="174"/>
      <c r="EI142" s="174"/>
      <c r="EJ142" s="174"/>
      <c r="EK142" s="174"/>
      <c r="EL142" s="174"/>
      <c r="EM142" s="174"/>
      <c r="EN142" s="174"/>
      <c r="EO142" s="174"/>
      <c r="EP142" s="174"/>
      <c r="EQ142" s="174"/>
      <c r="ER142" s="174"/>
      <c r="ES142" s="174"/>
      <c r="ET142" s="174"/>
      <c r="EU142" s="174"/>
      <c r="EV142" s="174"/>
      <c r="EW142" s="174"/>
      <c r="EX142" s="174"/>
      <c r="EY142" s="174"/>
      <c r="EZ142" s="174"/>
      <c r="FA142" s="174"/>
      <c r="FB142" s="174"/>
      <c r="FC142" s="174"/>
      <c r="FD142" s="174"/>
      <c r="FE142" s="174"/>
      <c r="FF142" s="174"/>
      <c r="FG142" s="174"/>
      <c r="FH142" s="174"/>
      <c r="FI142" s="174"/>
      <c r="FJ142" s="174"/>
      <c r="FK142" s="174"/>
      <c r="FL142" s="174"/>
      <c r="FM142" s="174"/>
      <c r="FN142" s="174"/>
      <c r="FO142" s="174"/>
      <c r="FP142" s="174"/>
      <c r="FQ142" s="174"/>
      <c r="FR142" s="174"/>
      <c r="FS142" s="174"/>
      <c r="FT142" s="174"/>
      <c r="FU142" s="174"/>
      <c r="FV142" s="174"/>
      <c r="FW142" s="174"/>
      <c r="FX142" s="174"/>
      <c r="FY142" s="174"/>
      <c r="FZ142" s="174"/>
      <c r="GA142" s="174"/>
      <c r="GB142" s="174"/>
      <c r="GC142" s="174"/>
      <c r="GD142" s="174"/>
      <c r="GE142" s="174"/>
      <c r="GF142" s="174"/>
      <c r="GG142" s="174"/>
      <c r="GH142" s="174"/>
      <c r="GI142" s="174"/>
      <c r="GJ142" s="174"/>
      <c r="GK142" s="174"/>
      <c r="GL142" s="174"/>
      <c r="GM142" s="174"/>
      <c r="GN142" s="174"/>
      <c r="GO142" s="174"/>
      <c r="GP142" s="174"/>
      <c r="GQ142" s="174"/>
      <c r="GR142" s="174"/>
      <c r="GS142" s="174"/>
      <c r="GT142" s="174"/>
      <c r="GU142" s="174"/>
      <c r="GV142" s="174"/>
      <c r="GW142" s="174"/>
      <c r="GX142" s="174"/>
      <c r="GY142" s="174"/>
      <c r="GZ142" s="174"/>
      <c r="HA142" s="174"/>
      <c r="HB142" s="174"/>
      <c r="HC142" s="174"/>
      <c r="HD142" s="174"/>
      <c r="HE142" s="174"/>
      <c r="HF142" s="174"/>
      <c r="HG142" s="174"/>
      <c r="HH142" s="174"/>
      <c r="HI142" s="174"/>
      <c r="HJ142" s="174"/>
      <c r="HK142" s="174"/>
      <c r="HL142" s="174"/>
      <c r="HM142" s="174"/>
      <c r="HN142" s="174"/>
      <c r="HO142" s="174"/>
      <c r="HP142" s="174"/>
      <c r="HQ142" s="174"/>
      <c r="HR142" s="174"/>
      <c r="HS142" s="174"/>
      <c r="HT142" s="174"/>
      <c r="HU142" s="174"/>
      <c r="HV142" s="174"/>
      <c r="HW142" s="174"/>
      <c r="HX142" s="174"/>
      <c r="HY142" s="174"/>
      <c r="HZ142" s="174"/>
      <c r="IA142" s="174"/>
      <c r="IB142" s="174"/>
      <c r="IC142" s="174"/>
      <c r="ID142" s="174"/>
      <c r="IE142" s="174"/>
      <c r="IF142" s="174"/>
      <c r="IG142" s="174"/>
      <c r="IH142" s="174"/>
      <c r="II142" s="174"/>
      <c r="IJ142" s="174"/>
      <c r="IK142" s="174"/>
      <c r="IL142" s="174"/>
      <c r="IM142" s="174"/>
      <c r="IN142" s="174"/>
      <c r="IO142" s="174"/>
      <c r="IP142" s="174"/>
      <c r="IQ142" s="174"/>
      <c r="IR142" s="174"/>
      <c r="IS142" s="174"/>
      <c r="IT142" s="174"/>
      <c r="IU142" s="174"/>
      <c r="IV142" s="174"/>
      <c r="IW142" s="237"/>
    </row>
    <row r="143" ht="13.65" customHeight="1">
      <c r="A143" s="281"/>
      <c r="B143" s="330">
        <v>4513</v>
      </c>
      <c r="C143" t="s" s="332">
        <v>2133</v>
      </c>
      <c r="D143" s="333"/>
      <c r="E143" s="333"/>
      <c r="F143" s="333"/>
      <c r="G143" s="333"/>
      <c r="H143" s="334"/>
      <c r="I143" s="184">
        <v>124</v>
      </c>
      <c r="J143" s="305">
        <v>0</v>
      </c>
      <c r="K143" s="305">
        <v>0</v>
      </c>
      <c r="L143" t="s" s="304">
        <f>IF(J143&gt;0,IF(K143/J143&gt;=100,"&gt;&gt;100",K143/J143*100),"-")</f>
        <v>2015</v>
      </c>
      <c r="M143" s="286"/>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4"/>
      <c r="CH143" s="174"/>
      <c r="CI143" s="174"/>
      <c r="CJ143" s="174"/>
      <c r="CK143" s="174"/>
      <c r="CL143" s="174"/>
      <c r="CM143" s="174"/>
      <c r="CN143" s="174"/>
      <c r="CO143" s="174"/>
      <c r="CP143" s="174"/>
      <c r="CQ143" s="174"/>
      <c r="CR143" s="174"/>
      <c r="CS143" s="174"/>
      <c r="CT143" s="174"/>
      <c r="CU143" s="174"/>
      <c r="CV143" s="174"/>
      <c r="CW143" s="174"/>
      <c r="CX143" s="174"/>
      <c r="CY143" s="174"/>
      <c r="CZ143" s="174"/>
      <c r="DA143" s="174"/>
      <c r="DB143" s="174"/>
      <c r="DC143" s="174"/>
      <c r="DD143" s="174"/>
      <c r="DE143" s="174"/>
      <c r="DF143" s="174"/>
      <c r="DG143" s="174"/>
      <c r="DH143" s="174"/>
      <c r="DI143" s="174"/>
      <c r="DJ143" s="174"/>
      <c r="DK143" s="174"/>
      <c r="DL143" s="174"/>
      <c r="DM143" s="174"/>
      <c r="DN143" s="174"/>
      <c r="DO143" s="174"/>
      <c r="DP143" s="174"/>
      <c r="DQ143" s="174"/>
      <c r="DR143" s="174"/>
      <c r="DS143" s="174"/>
      <c r="DT143" s="174"/>
      <c r="DU143" s="174"/>
      <c r="DV143" s="174"/>
      <c r="DW143" s="174"/>
      <c r="DX143" s="174"/>
      <c r="DY143" s="174"/>
      <c r="DZ143" s="174"/>
      <c r="EA143" s="174"/>
      <c r="EB143" s="174"/>
      <c r="EC143" s="174"/>
      <c r="ED143" s="174"/>
      <c r="EE143" s="174"/>
      <c r="EF143" s="174"/>
      <c r="EG143" s="174"/>
      <c r="EH143" s="174"/>
      <c r="EI143" s="174"/>
      <c r="EJ143" s="174"/>
      <c r="EK143" s="174"/>
      <c r="EL143" s="174"/>
      <c r="EM143" s="174"/>
      <c r="EN143" s="174"/>
      <c r="EO143" s="174"/>
      <c r="EP143" s="174"/>
      <c r="EQ143" s="174"/>
      <c r="ER143" s="174"/>
      <c r="ES143" s="174"/>
      <c r="ET143" s="174"/>
      <c r="EU143" s="174"/>
      <c r="EV143" s="174"/>
      <c r="EW143" s="174"/>
      <c r="EX143" s="174"/>
      <c r="EY143" s="174"/>
      <c r="EZ143" s="174"/>
      <c r="FA143" s="174"/>
      <c r="FB143" s="174"/>
      <c r="FC143" s="174"/>
      <c r="FD143" s="174"/>
      <c r="FE143" s="174"/>
      <c r="FF143" s="174"/>
      <c r="FG143" s="174"/>
      <c r="FH143" s="174"/>
      <c r="FI143" s="174"/>
      <c r="FJ143" s="174"/>
      <c r="FK143" s="174"/>
      <c r="FL143" s="174"/>
      <c r="FM143" s="174"/>
      <c r="FN143" s="174"/>
      <c r="FO143" s="174"/>
      <c r="FP143" s="174"/>
      <c r="FQ143" s="174"/>
      <c r="FR143" s="174"/>
      <c r="FS143" s="174"/>
      <c r="FT143" s="174"/>
      <c r="FU143" s="174"/>
      <c r="FV143" s="174"/>
      <c r="FW143" s="174"/>
      <c r="FX143" s="174"/>
      <c r="FY143" s="174"/>
      <c r="FZ143" s="174"/>
      <c r="GA143" s="174"/>
      <c r="GB143" s="174"/>
      <c r="GC143" s="174"/>
      <c r="GD143" s="174"/>
      <c r="GE143" s="174"/>
      <c r="GF143" s="174"/>
      <c r="GG143" s="174"/>
      <c r="GH143" s="174"/>
      <c r="GI143" s="174"/>
      <c r="GJ143" s="174"/>
      <c r="GK143" s="174"/>
      <c r="GL143" s="174"/>
      <c r="GM143" s="174"/>
      <c r="GN143" s="174"/>
      <c r="GO143" s="174"/>
      <c r="GP143" s="174"/>
      <c r="GQ143" s="174"/>
      <c r="GR143" s="174"/>
      <c r="GS143" s="174"/>
      <c r="GT143" s="174"/>
      <c r="GU143" s="174"/>
      <c r="GV143" s="174"/>
      <c r="GW143" s="174"/>
      <c r="GX143" s="174"/>
      <c r="GY143" s="174"/>
      <c r="GZ143" s="174"/>
      <c r="HA143" s="174"/>
      <c r="HB143" s="174"/>
      <c r="HC143" s="174"/>
      <c r="HD143" s="174"/>
      <c r="HE143" s="174"/>
      <c r="HF143" s="174"/>
      <c r="HG143" s="174"/>
      <c r="HH143" s="174"/>
      <c r="HI143" s="174"/>
      <c r="HJ143" s="174"/>
      <c r="HK143" s="174"/>
      <c r="HL143" s="174"/>
      <c r="HM143" s="174"/>
      <c r="HN143" s="174"/>
      <c r="HO143" s="174"/>
      <c r="HP143" s="174"/>
      <c r="HQ143" s="174"/>
      <c r="HR143" s="174"/>
      <c r="HS143" s="174"/>
      <c r="HT143" s="174"/>
      <c r="HU143" s="174"/>
      <c r="HV143" s="174"/>
      <c r="HW143" s="174"/>
      <c r="HX143" s="174"/>
      <c r="HY143" s="174"/>
      <c r="HZ143" s="174"/>
      <c r="IA143" s="174"/>
      <c r="IB143" s="174"/>
      <c r="IC143" s="174"/>
      <c r="ID143" s="174"/>
      <c r="IE143" s="174"/>
      <c r="IF143" s="174"/>
      <c r="IG143" s="174"/>
      <c r="IH143" s="174"/>
      <c r="II143" s="174"/>
      <c r="IJ143" s="174"/>
      <c r="IK143" s="174"/>
      <c r="IL143" s="174"/>
      <c r="IM143" s="174"/>
      <c r="IN143" s="174"/>
      <c r="IO143" s="174"/>
      <c r="IP143" s="174"/>
      <c r="IQ143" s="174"/>
      <c r="IR143" s="174"/>
      <c r="IS143" s="174"/>
      <c r="IT143" s="174"/>
      <c r="IU143" s="174"/>
      <c r="IV143" s="174"/>
      <c r="IW143" s="237"/>
    </row>
    <row r="144" ht="12.75" customHeight="1">
      <c r="A144" s="281"/>
      <c r="B144" s="330">
        <v>452</v>
      </c>
      <c r="C144" t="s" s="332">
        <v>2134</v>
      </c>
      <c r="D144" s="333"/>
      <c r="E144" s="333"/>
      <c r="F144" s="333"/>
      <c r="G144" s="333"/>
      <c r="H144" s="334"/>
      <c r="I144" s="184">
        <v>125</v>
      </c>
      <c r="J144" s="303">
        <f>J145+J146</f>
        <v>0</v>
      </c>
      <c r="K144" s="303">
        <f>K145+K146</f>
        <v>0</v>
      </c>
      <c r="L144" t="s" s="304">
        <f>IF(J144&gt;0,IF(K144/J144&gt;=100,"&gt;&gt;100",K144/J144*100),"-")</f>
        <v>2015</v>
      </c>
      <c r="M144" s="286"/>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4"/>
      <c r="CH144" s="174"/>
      <c r="CI144" s="174"/>
      <c r="CJ144" s="174"/>
      <c r="CK144" s="174"/>
      <c r="CL144" s="174"/>
      <c r="CM144" s="174"/>
      <c r="CN144" s="174"/>
      <c r="CO144" s="174"/>
      <c r="CP144" s="174"/>
      <c r="CQ144" s="174"/>
      <c r="CR144" s="174"/>
      <c r="CS144" s="174"/>
      <c r="CT144" s="174"/>
      <c r="CU144" s="174"/>
      <c r="CV144" s="174"/>
      <c r="CW144" s="174"/>
      <c r="CX144" s="174"/>
      <c r="CY144" s="174"/>
      <c r="CZ144" s="174"/>
      <c r="DA144" s="174"/>
      <c r="DB144" s="174"/>
      <c r="DC144" s="174"/>
      <c r="DD144" s="174"/>
      <c r="DE144" s="174"/>
      <c r="DF144" s="174"/>
      <c r="DG144" s="174"/>
      <c r="DH144" s="174"/>
      <c r="DI144" s="174"/>
      <c r="DJ144" s="174"/>
      <c r="DK144" s="174"/>
      <c r="DL144" s="174"/>
      <c r="DM144" s="174"/>
      <c r="DN144" s="174"/>
      <c r="DO144" s="174"/>
      <c r="DP144" s="174"/>
      <c r="DQ144" s="174"/>
      <c r="DR144" s="174"/>
      <c r="DS144" s="174"/>
      <c r="DT144" s="174"/>
      <c r="DU144" s="174"/>
      <c r="DV144" s="174"/>
      <c r="DW144" s="174"/>
      <c r="DX144" s="174"/>
      <c r="DY144" s="174"/>
      <c r="DZ144" s="174"/>
      <c r="EA144" s="174"/>
      <c r="EB144" s="174"/>
      <c r="EC144" s="174"/>
      <c r="ED144" s="174"/>
      <c r="EE144" s="174"/>
      <c r="EF144" s="174"/>
      <c r="EG144" s="174"/>
      <c r="EH144" s="174"/>
      <c r="EI144" s="174"/>
      <c r="EJ144" s="174"/>
      <c r="EK144" s="174"/>
      <c r="EL144" s="174"/>
      <c r="EM144" s="174"/>
      <c r="EN144" s="174"/>
      <c r="EO144" s="174"/>
      <c r="EP144" s="174"/>
      <c r="EQ144" s="174"/>
      <c r="ER144" s="174"/>
      <c r="ES144" s="174"/>
      <c r="ET144" s="174"/>
      <c r="EU144" s="174"/>
      <c r="EV144" s="174"/>
      <c r="EW144" s="174"/>
      <c r="EX144" s="174"/>
      <c r="EY144" s="174"/>
      <c r="EZ144" s="174"/>
      <c r="FA144" s="174"/>
      <c r="FB144" s="174"/>
      <c r="FC144" s="174"/>
      <c r="FD144" s="174"/>
      <c r="FE144" s="174"/>
      <c r="FF144" s="174"/>
      <c r="FG144" s="174"/>
      <c r="FH144" s="174"/>
      <c r="FI144" s="174"/>
      <c r="FJ144" s="174"/>
      <c r="FK144" s="174"/>
      <c r="FL144" s="174"/>
      <c r="FM144" s="174"/>
      <c r="FN144" s="174"/>
      <c r="FO144" s="174"/>
      <c r="FP144" s="174"/>
      <c r="FQ144" s="174"/>
      <c r="FR144" s="174"/>
      <c r="FS144" s="174"/>
      <c r="FT144" s="174"/>
      <c r="FU144" s="174"/>
      <c r="FV144" s="174"/>
      <c r="FW144" s="174"/>
      <c r="FX144" s="174"/>
      <c r="FY144" s="174"/>
      <c r="FZ144" s="174"/>
      <c r="GA144" s="174"/>
      <c r="GB144" s="174"/>
      <c r="GC144" s="174"/>
      <c r="GD144" s="174"/>
      <c r="GE144" s="174"/>
      <c r="GF144" s="174"/>
      <c r="GG144" s="174"/>
      <c r="GH144" s="174"/>
      <c r="GI144" s="174"/>
      <c r="GJ144" s="174"/>
      <c r="GK144" s="174"/>
      <c r="GL144" s="174"/>
      <c r="GM144" s="174"/>
      <c r="GN144" s="174"/>
      <c r="GO144" s="174"/>
      <c r="GP144" s="174"/>
      <c r="GQ144" s="174"/>
      <c r="GR144" s="174"/>
      <c r="GS144" s="174"/>
      <c r="GT144" s="174"/>
      <c r="GU144" s="174"/>
      <c r="GV144" s="174"/>
      <c r="GW144" s="174"/>
      <c r="GX144" s="174"/>
      <c r="GY144" s="174"/>
      <c r="GZ144" s="174"/>
      <c r="HA144" s="174"/>
      <c r="HB144" s="174"/>
      <c r="HC144" s="174"/>
      <c r="HD144" s="174"/>
      <c r="HE144" s="174"/>
      <c r="HF144" s="174"/>
      <c r="HG144" s="174"/>
      <c r="HH144" s="174"/>
      <c r="HI144" s="174"/>
      <c r="HJ144" s="174"/>
      <c r="HK144" s="174"/>
      <c r="HL144" s="174"/>
      <c r="HM144" s="174"/>
      <c r="HN144" s="174"/>
      <c r="HO144" s="174"/>
      <c r="HP144" s="174"/>
      <c r="HQ144" s="174"/>
      <c r="HR144" s="174"/>
      <c r="HS144" s="174"/>
      <c r="HT144" s="174"/>
      <c r="HU144" s="174"/>
      <c r="HV144" s="174"/>
      <c r="HW144" s="174"/>
      <c r="HX144" s="174"/>
      <c r="HY144" s="174"/>
      <c r="HZ144" s="174"/>
      <c r="IA144" s="174"/>
      <c r="IB144" s="174"/>
      <c r="IC144" s="174"/>
      <c r="ID144" s="174"/>
      <c r="IE144" s="174"/>
      <c r="IF144" s="174"/>
      <c r="IG144" s="174"/>
      <c r="IH144" s="174"/>
      <c r="II144" s="174"/>
      <c r="IJ144" s="174"/>
      <c r="IK144" s="174"/>
      <c r="IL144" s="174"/>
      <c r="IM144" s="174"/>
      <c r="IN144" s="174"/>
      <c r="IO144" s="174"/>
      <c r="IP144" s="174"/>
      <c r="IQ144" s="174"/>
      <c r="IR144" s="174"/>
      <c r="IS144" s="174"/>
      <c r="IT144" s="174"/>
      <c r="IU144" s="174"/>
      <c r="IV144" s="174"/>
      <c r="IW144" s="237"/>
    </row>
    <row r="145" ht="13.65" customHeight="1">
      <c r="A145" s="281"/>
      <c r="B145" s="330">
        <v>4521</v>
      </c>
      <c r="C145" t="s" s="332">
        <v>2135</v>
      </c>
      <c r="D145" s="333"/>
      <c r="E145" s="333"/>
      <c r="F145" s="333"/>
      <c r="G145" s="333"/>
      <c r="H145" s="334"/>
      <c r="I145" s="184">
        <v>126</v>
      </c>
      <c r="J145" s="305">
        <v>0</v>
      </c>
      <c r="K145" s="305">
        <v>0</v>
      </c>
      <c r="L145" t="s" s="304">
        <f>IF(J145&gt;0,IF(K145/J145&gt;=100,"&gt;&gt;100",K145/J145*100),"-")</f>
        <v>2015</v>
      </c>
      <c r="M145" s="286"/>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4"/>
      <c r="CH145" s="174"/>
      <c r="CI145" s="174"/>
      <c r="CJ145" s="174"/>
      <c r="CK145" s="174"/>
      <c r="CL145" s="174"/>
      <c r="CM145" s="174"/>
      <c r="CN145" s="174"/>
      <c r="CO145" s="174"/>
      <c r="CP145" s="174"/>
      <c r="CQ145" s="174"/>
      <c r="CR145" s="174"/>
      <c r="CS145" s="174"/>
      <c r="CT145" s="174"/>
      <c r="CU145" s="174"/>
      <c r="CV145" s="174"/>
      <c r="CW145" s="174"/>
      <c r="CX145" s="174"/>
      <c r="CY145" s="174"/>
      <c r="CZ145" s="174"/>
      <c r="DA145" s="174"/>
      <c r="DB145" s="174"/>
      <c r="DC145" s="174"/>
      <c r="DD145" s="174"/>
      <c r="DE145" s="174"/>
      <c r="DF145" s="174"/>
      <c r="DG145" s="174"/>
      <c r="DH145" s="174"/>
      <c r="DI145" s="174"/>
      <c r="DJ145" s="174"/>
      <c r="DK145" s="174"/>
      <c r="DL145" s="174"/>
      <c r="DM145" s="174"/>
      <c r="DN145" s="174"/>
      <c r="DO145" s="174"/>
      <c r="DP145" s="174"/>
      <c r="DQ145" s="174"/>
      <c r="DR145" s="174"/>
      <c r="DS145" s="174"/>
      <c r="DT145" s="174"/>
      <c r="DU145" s="174"/>
      <c r="DV145" s="174"/>
      <c r="DW145" s="174"/>
      <c r="DX145" s="174"/>
      <c r="DY145" s="174"/>
      <c r="DZ145" s="174"/>
      <c r="EA145" s="174"/>
      <c r="EB145" s="174"/>
      <c r="EC145" s="174"/>
      <c r="ED145" s="174"/>
      <c r="EE145" s="174"/>
      <c r="EF145" s="174"/>
      <c r="EG145" s="174"/>
      <c r="EH145" s="174"/>
      <c r="EI145" s="174"/>
      <c r="EJ145" s="174"/>
      <c r="EK145" s="174"/>
      <c r="EL145" s="174"/>
      <c r="EM145" s="174"/>
      <c r="EN145" s="174"/>
      <c r="EO145" s="174"/>
      <c r="EP145" s="174"/>
      <c r="EQ145" s="174"/>
      <c r="ER145" s="174"/>
      <c r="ES145" s="174"/>
      <c r="ET145" s="174"/>
      <c r="EU145" s="174"/>
      <c r="EV145" s="174"/>
      <c r="EW145" s="174"/>
      <c r="EX145" s="174"/>
      <c r="EY145" s="174"/>
      <c r="EZ145" s="174"/>
      <c r="FA145" s="174"/>
      <c r="FB145" s="174"/>
      <c r="FC145" s="174"/>
      <c r="FD145" s="174"/>
      <c r="FE145" s="174"/>
      <c r="FF145" s="174"/>
      <c r="FG145" s="174"/>
      <c r="FH145" s="174"/>
      <c r="FI145" s="174"/>
      <c r="FJ145" s="174"/>
      <c r="FK145" s="174"/>
      <c r="FL145" s="174"/>
      <c r="FM145" s="174"/>
      <c r="FN145" s="174"/>
      <c r="FO145" s="174"/>
      <c r="FP145" s="174"/>
      <c r="FQ145" s="174"/>
      <c r="FR145" s="174"/>
      <c r="FS145" s="174"/>
      <c r="FT145" s="174"/>
      <c r="FU145" s="174"/>
      <c r="FV145" s="174"/>
      <c r="FW145" s="174"/>
      <c r="FX145" s="174"/>
      <c r="FY145" s="174"/>
      <c r="FZ145" s="174"/>
      <c r="GA145" s="174"/>
      <c r="GB145" s="174"/>
      <c r="GC145" s="174"/>
      <c r="GD145" s="174"/>
      <c r="GE145" s="174"/>
      <c r="GF145" s="174"/>
      <c r="GG145" s="174"/>
      <c r="GH145" s="174"/>
      <c r="GI145" s="174"/>
      <c r="GJ145" s="174"/>
      <c r="GK145" s="174"/>
      <c r="GL145" s="174"/>
      <c r="GM145" s="174"/>
      <c r="GN145" s="174"/>
      <c r="GO145" s="174"/>
      <c r="GP145" s="174"/>
      <c r="GQ145" s="174"/>
      <c r="GR145" s="174"/>
      <c r="GS145" s="174"/>
      <c r="GT145" s="174"/>
      <c r="GU145" s="174"/>
      <c r="GV145" s="174"/>
      <c r="GW145" s="174"/>
      <c r="GX145" s="174"/>
      <c r="GY145" s="174"/>
      <c r="GZ145" s="174"/>
      <c r="HA145" s="174"/>
      <c r="HB145" s="174"/>
      <c r="HC145" s="174"/>
      <c r="HD145" s="174"/>
      <c r="HE145" s="174"/>
      <c r="HF145" s="174"/>
      <c r="HG145" s="174"/>
      <c r="HH145" s="174"/>
      <c r="HI145" s="174"/>
      <c r="HJ145" s="174"/>
      <c r="HK145" s="174"/>
      <c r="HL145" s="174"/>
      <c r="HM145" s="174"/>
      <c r="HN145" s="174"/>
      <c r="HO145" s="174"/>
      <c r="HP145" s="174"/>
      <c r="HQ145" s="174"/>
      <c r="HR145" s="174"/>
      <c r="HS145" s="174"/>
      <c r="HT145" s="174"/>
      <c r="HU145" s="174"/>
      <c r="HV145" s="174"/>
      <c r="HW145" s="174"/>
      <c r="HX145" s="174"/>
      <c r="HY145" s="174"/>
      <c r="HZ145" s="174"/>
      <c r="IA145" s="174"/>
      <c r="IB145" s="174"/>
      <c r="IC145" s="174"/>
      <c r="ID145" s="174"/>
      <c r="IE145" s="174"/>
      <c r="IF145" s="174"/>
      <c r="IG145" s="174"/>
      <c r="IH145" s="174"/>
      <c r="II145" s="174"/>
      <c r="IJ145" s="174"/>
      <c r="IK145" s="174"/>
      <c r="IL145" s="174"/>
      <c r="IM145" s="174"/>
      <c r="IN145" s="174"/>
      <c r="IO145" s="174"/>
      <c r="IP145" s="174"/>
      <c r="IQ145" s="174"/>
      <c r="IR145" s="174"/>
      <c r="IS145" s="174"/>
      <c r="IT145" s="174"/>
      <c r="IU145" s="174"/>
      <c r="IV145" s="174"/>
      <c r="IW145" s="237"/>
    </row>
    <row r="146" ht="13.65" customHeight="1">
      <c r="A146" s="281"/>
      <c r="B146" s="330">
        <v>4522</v>
      </c>
      <c r="C146" t="s" s="332">
        <v>2136</v>
      </c>
      <c r="D146" s="333"/>
      <c r="E146" s="333"/>
      <c r="F146" s="333"/>
      <c r="G146" s="333"/>
      <c r="H146" s="334"/>
      <c r="I146" s="184">
        <v>127</v>
      </c>
      <c r="J146" s="305">
        <v>0</v>
      </c>
      <c r="K146" s="305">
        <v>0</v>
      </c>
      <c r="L146" t="s" s="304">
        <f>IF(J146&gt;0,IF(K146/J146&gt;=100,"&gt;&gt;100",K146/J146*100),"-")</f>
        <v>2015</v>
      </c>
      <c r="M146" s="286"/>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c r="CL146" s="174"/>
      <c r="CM146" s="174"/>
      <c r="CN146" s="174"/>
      <c r="CO146" s="174"/>
      <c r="CP146" s="174"/>
      <c r="CQ146" s="174"/>
      <c r="CR146" s="174"/>
      <c r="CS146" s="174"/>
      <c r="CT146" s="174"/>
      <c r="CU146" s="174"/>
      <c r="CV146" s="174"/>
      <c r="CW146" s="174"/>
      <c r="CX146" s="174"/>
      <c r="CY146" s="174"/>
      <c r="CZ146" s="174"/>
      <c r="DA146" s="174"/>
      <c r="DB146" s="174"/>
      <c r="DC146" s="174"/>
      <c r="DD146" s="174"/>
      <c r="DE146" s="174"/>
      <c r="DF146" s="174"/>
      <c r="DG146" s="174"/>
      <c r="DH146" s="174"/>
      <c r="DI146" s="174"/>
      <c r="DJ146" s="174"/>
      <c r="DK146" s="174"/>
      <c r="DL146" s="174"/>
      <c r="DM146" s="174"/>
      <c r="DN146" s="174"/>
      <c r="DO146" s="174"/>
      <c r="DP146" s="174"/>
      <c r="DQ146" s="174"/>
      <c r="DR146" s="174"/>
      <c r="DS146" s="174"/>
      <c r="DT146" s="174"/>
      <c r="DU146" s="174"/>
      <c r="DV146" s="174"/>
      <c r="DW146" s="174"/>
      <c r="DX146" s="174"/>
      <c r="DY146" s="174"/>
      <c r="DZ146" s="174"/>
      <c r="EA146" s="174"/>
      <c r="EB146" s="174"/>
      <c r="EC146" s="174"/>
      <c r="ED146" s="174"/>
      <c r="EE146" s="174"/>
      <c r="EF146" s="174"/>
      <c r="EG146" s="174"/>
      <c r="EH146" s="174"/>
      <c r="EI146" s="174"/>
      <c r="EJ146" s="174"/>
      <c r="EK146" s="174"/>
      <c r="EL146" s="174"/>
      <c r="EM146" s="174"/>
      <c r="EN146" s="174"/>
      <c r="EO146" s="174"/>
      <c r="EP146" s="174"/>
      <c r="EQ146" s="174"/>
      <c r="ER146" s="174"/>
      <c r="ES146" s="174"/>
      <c r="ET146" s="174"/>
      <c r="EU146" s="174"/>
      <c r="EV146" s="174"/>
      <c r="EW146" s="174"/>
      <c r="EX146" s="174"/>
      <c r="EY146" s="174"/>
      <c r="EZ146" s="174"/>
      <c r="FA146" s="174"/>
      <c r="FB146" s="174"/>
      <c r="FC146" s="174"/>
      <c r="FD146" s="174"/>
      <c r="FE146" s="174"/>
      <c r="FF146" s="174"/>
      <c r="FG146" s="174"/>
      <c r="FH146" s="174"/>
      <c r="FI146" s="174"/>
      <c r="FJ146" s="174"/>
      <c r="FK146" s="174"/>
      <c r="FL146" s="174"/>
      <c r="FM146" s="174"/>
      <c r="FN146" s="174"/>
      <c r="FO146" s="174"/>
      <c r="FP146" s="174"/>
      <c r="FQ146" s="174"/>
      <c r="FR146" s="174"/>
      <c r="FS146" s="174"/>
      <c r="FT146" s="174"/>
      <c r="FU146" s="174"/>
      <c r="FV146" s="174"/>
      <c r="FW146" s="174"/>
      <c r="FX146" s="174"/>
      <c r="FY146" s="174"/>
      <c r="FZ146" s="174"/>
      <c r="GA146" s="174"/>
      <c r="GB146" s="174"/>
      <c r="GC146" s="174"/>
      <c r="GD146" s="174"/>
      <c r="GE146" s="174"/>
      <c r="GF146" s="174"/>
      <c r="GG146" s="174"/>
      <c r="GH146" s="174"/>
      <c r="GI146" s="174"/>
      <c r="GJ146" s="174"/>
      <c r="GK146" s="174"/>
      <c r="GL146" s="174"/>
      <c r="GM146" s="174"/>
      <c r="GN146" s="174"/>
      <c r="GO146" s="174"/>
      <c r="GP146" s="174"/>
      <c r="GQ146" s="174"/>
      <c r="GR146" s="174"/>
      <c r="GS146" s="174"/>
      <c r="GT146" s="174"/>
      <c r="GU146" s="174"/>
      <c r="GV146" s="174"/>
      <c r="GW146" s="174"/>
      <c r="GX146" s="174"/>
      <c r="GY146" s="174"/>
      <c r="GZ146" s="174"/>
      <c r="HA146" s="174"/>
      <c r="HB146" s="174"/>
      <c r="HC146" s="174"/>
      <c r="HD146" s="174"/>
      <c r="HE146" s="174"/>
      <c r="HF146" s="174"/>
      <c r="HG146" s="174"/>
      <c r="HH146" s="174"/>
      <c r="HI146" s="174"/>
      <c r="HJ146" s="174"/>
      <c r="HK146" s="174"/>
      <c r="HL146" s="174"/>
      <c r="HM146" s="174"/>
      <c r="HN146" s="174"/>
      <c r="HO146" s="174"/>
      <c r="HP146" s="174"/>
      <c r="HQ146" s="174"/>
      <c r="HR146" s="174"/>
      <c r="HS146" s="174"/>
      <c r="HT146" s="174"/>
      <c r="HU146" s="174"/>
      <c r="HV146" s="174"/>
      <c r="HW146" s="174"/>
      <c r="HX146" s="174"/>
      <c r="HY146" s="174"/>
      <c r="HZ146" s="174"/>
      <c r="IA146" s="174"/>
      <c r="IB146" s="174"/>
      <c r="IC146" s="174"/>
      <c r="ID146" s="174"/>
      <c r="IE146" s="174"/>
      <c r="IF146" s="174"/>
      <c r="IG146" s="174"/>
      <c r="IH146" s="174"/>
      <c r="II146" s="174"/>
      <c r="IJ146" s="174"/>
      <c r="IK146" s="174"/>
      <c r="IL146" s="174"/>
      <c r="IM146" s="174"/>
      <c r="IN146" s="174"/>
      <c r="IO146" s="174"/>
      <c r="IP146" s="174"/>
      <c r="IQ146" s="174"/>
      <c r="IR146" s="174"/>
      <c r="IS146" s="174"/>
      <c r="IT146" s="174"/>
      <c r="IU146" s="174"/>
      <c r="IV146" s="174"/>
      <c r="IW146" s="237"/>
    </row>
    <row r="147" ht="12.75" customHeight="1">
      <c r="A147" s="281"/>
      <c r="B147" s="330">
        <v>46</v>
      </c>
      <c r="C147" t="s" s="332">
        <v>2137</v>
      </c>
      <c r="D147" s="333"/>
      <c r="E147" s="333"/>
      <c r="F147" s="333"/>
      <c r="G147" s="333"/>
      <c r="H147" s="334"/>
      <c r="I147" s="184">
        <v>128</v>
      </c>
      <c r="J147" s="303">
        <f>J148+J153</f>
        <v>0</v>
      </c>
      <c r="K147" s="303">
        <f>K148+K153</f>
        <v>0</v>
      </c>
      <c r="L147" t="s" s="304">
        <f>IF(J147&gt;0,IF(K147/J147&gt;=100,"&gt;&gt;100",K147/J147*100),"-")</f>
        <v>2015</v>
      </c>
      <c r="M147" s="286"/>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c r="CL147" s="174"/>
      <c r="CM147" s="174"/>
      <c r="CN147" s="174"/>
      <c r="CO147" s="174"/>
      <c r="CP147" s="174"/>
      <c r="CQ147" s="174"/>
      <c r="CR147" s="174"/>
      <c r="CS147" s="174"/>
      <c r="CT147" s="174"/>
      <c r="CU147" s="174"/>
      <c r="CV147" s="174"/>
      <c r="CW147" s="174"/>
      <c r="CX147" s="174"/>
      <c r="CY147" s="174"/>
      <c r="CZ147" s="174"/>
      <c r="DA147" s="174"/>
      <c r="DB147" s="174"/>
      <c r="DC147" s="174"/>
      <c r="DD147" s="174"/>
      <c r="DE147" s="174"/>
      <c r="DF147" s="174"/>
      <c r="DG147" s="174"/>
      <c r="DH147" s="174"/>
      <c r="DI147" s="174"/>
      <c r="DJ147" s="174"/>
      <c r="DK147" s="174"/>
      <c r="DL147" s="174"/>
      <c r="DM147" s="174"/>
      <c r="DN147" s="174"/>
      <c r="DO147" s="174"/>
      <c r="DP147" s="174"/>
      <c r="DQ147" s="174"/>
      <c r="DR147" s="174"/>
      <c r="DS147" s="174"/>
      <c r="DT147" s="174"/>
      <c r="DU147" s="174"/>
      <c r="DV147" s="174"/>
      <c r="DW147" s="174"/>
      <c r="DX147" s="174"/>
      <c r="DY147" s="174"/>
      <c r="DZ147" s="174"/>
      <c r="EA147" s="174"/>
      <c r="EB147" s="174"/>
      <c r="EC147" s="174"/>
      <c r="ED147" s="174"/>
      <c r="EE147" s="174"/>
      <c r="EF147" s="174"/>
      <c r="EG147" s="174"/>
      <c r="EH147" s="174"/>
      <c r="EI147" s="174"/>
      <c r="EJ147" s="174"/>
      <c r="EK147" s="174"/>
      <c r="EL147" s="174"/>
      <c r="EM147" s="174"/>
      <c r="EN147" s="174"/>
      <c r="EO147" s="174"/>
      <c r="EP147" s="174"/>
      <c r="EQ147" s="174"/>
      <c r="ER147" s="174"/>
      <c r="ES147" s="174"/>
      <c r="ET147" s="174"/>
      <c r="EU147" s="174"/>
      <c r="EV147" s="174"/>
      <c r="EW147" s="174"/>
      <c r="EX147" s="174"/>
      <c r="EY147" s="174"/>
      <c r="EZ147" s="174"/>
      <c r="FA147" s="174"/>
      <c r="FB147" s="174"/>
      <c r="FC147" s="174"/>
      <c r="FD147" s="174"/>
      <c r="FE147" s="174"/>
      <c r="FF147" s="174"/>
      <c r="FG147" s="174"/>
      <c r="FH147" s="174"/>
      <c r="FI147" s="174"/>
      <c r="FJ147" s="174"/>
      <c r="FK147" s="174"/>
      <c r="FL147" s="174"/>
      <c r="FM147" s="174"/>
      <c r="FN147" s="174"/>
      <c r="FO147" s="174"/>
      <c r="FP147" s="174"/>
      <c r="FQ147" s="174"/>
      <c r="FR147" s="174"/>
      <c r="FS147" s="174"/>
      <c r="FT147" s="174"/>
      <c r="FU147" s="174"/>
      <c r="FV147" s="174"/>
      <c r="FW147" s="174"/>
      <c r="FX147" s="174"/>
      <c r="FY147" s="174"/>
      <c r="FZ147" s="174"/>
      <c r="GA147" s="174"/>
      <c r="GB147" s="174"/>
      <c r="GC147" s="174"/>
      <c r="GD147" s="174"/>
      <c r="GE147" s="174"/>
      <c r="GF147" s="174"/>
      <c r="GG147" s="174"/>
      <c r="GH147" s="174"/>
      <c r="GI147" s="174"/>
      <c r="GJ147" s="174"/>
      <c r="GK147" s="174"/>
      <c r="GL147" s="174"/>
      <c r="GM147" s="174"/>
      <c r="GN147" s="174"/>
      <c r="GO147" s="174"/>
      <c r="GP147" s="174"/>
      <c r="GQ147" s="174"/>
      <c r="GR147" s="174"/>
      <c r="GS147" s="174"/>
      <c r="GT147" s="174"/>
      <c r="GU147" s="174"/>
      <c r="GV147" s="174"/>
      <c r="GW147" s="174"/>
      <c r="GX147" s="174"/>
      <c r="GY147" s="174"/>
      <c r="GZ147" s="174"/>
      <c r="HA147" s="174"/>
      <c r="HB147" s="174"/>
      <c r="HC147" s="174"/>
      <c r="HD147" s="174"/>
      <c r="HE147" s="174"/>
      <c r="HF147" s="174"/>
      <c r="HG147" s="174"/>
      <c r="HH147" s="174"/>
      <c r="HI147" s="174"/>
      <c r="HJ147" s="174"/>
      <c r="HK147" s="174"/>
      <c r="HL147" s="174"/>
      <c r="HM147" s="174"/>
      <c r="HN147" s="174"/>
      <c r="HO147" s="174"/>
      <c r="HP147" s="174"/>
      <c r="HQ147" s="174"/>
      <c r="HR147" s="174"/>
      <c r="HS147" s="174"/>
      <c r="HT147" s="174"/>
      <c r="HU147" s="174"/>
      <c r="HV147" s="174"/>
      <c r="HW147" s="174"/>
      <c r="HX147" s="174"/>
      <c r="HY147" s="174"/>
      <c r="HZ147" s="174"/>
      <c r="IA147" s="174"/>
      <c r="IB147" s="174"/>
      <c r="IC147" s="174"/>
      <c r="ID147" s="174"/>
      <c r="IE147" s="174"/>
      <c r="IF147" s="174"/>
      <c r="IG147" s="174"/>
      <c r="IH147" s="174"/>
      <c r="II147" s="174"/>
      <c r="IJ147" s="174"/>
      <c r="IK147" s="174"/>
      <c r="IL147" s="174"/>
      <c r="IM147" s="174"/>
      <c r="IN147" s="174"/>
      <c r="IO147" s="174"/>
      <c r="IP147" s="174"/>
      <c r="IQ147" s="174"/>
      <c r="IR147" s="174"/>
      <c r="IS147" s="174"/>
      <c r="IT147" s="174"/>
      <c r="IU147" s="174"/>
      <c r="IV147" s="174"/>
      <c r="IW147" s="237"/>
    </row>
    <row r="148" ht="12.75" customHeight="1">
      <c r="A148" s="281"/>
      <c r="B148" s="330">
        <v>461</v>
      </c>
      <c r="C148" t="s" s="332">
        <v>2138</v>
      </c>
      <c r="D148" s="333"/>
      <c r="E148" s="333"/>
      <c r="F148" s="333"/>
      <c r="G148" s="333"/>
      <c r="H148" s="334"/>
      <c r="I148" s="184">
        <v>129</v>
      </c>
      <c r="J148" s="303">
        <f>SUM(J149:J152)</f>
        <v>0</v>
      </c>
      <c r="K148" s="303">
        <f>SUM(K149:K152)</f>
        <v>0</v>
      </c>
      <c r="L148" t="s" s="304">
        <f>IF(J148&gt;0,IF(K148/J148&gt;=100,"&gt;&gt;100",K148/J148*100),"-")</f>
        <v>2015</v>
      </c>
      <c r="M148" s="286"/>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DC148" s="174"/>
      <c r="DD148" s="174"/>
      <c r="DE148" s="174"/>
      <c r="DF148" s="174"/>
      <c r="DG148" s="174"/>
      <c r="DH148" s="174"/>
      <c r="DI148" s="174"/>
      <c r="DJ148" s="174"/>
      <c r="DK148" s="174"/>
      <c r="DL148" s="174"/>
      <c r="DM148" s="174"/>
      <c r="DN148" s="174"/>
      <c r="DO148" s="174"/>
      <c r="DP148" s="174"/>
      <c r="DQ148" s="174"/>
      <c r="DR148" s="174"/>
      <c r="DS148" s="174"/>
      <c r="DT148" s="174"/>
      <c r="DU148" s="174"/>
      <c r="DV148" s="174"/>
      <c r="DW148" s="174"/>
      <c r="DX148" s="174"/>
      <c r="DY148" s="174"/>
      <c r="DZ148" s="174"/>
      <c r="EA148" s="174"/>
      <c r="EB148" s="174"/>
      <c r="EC148" s="174"/>
      <c r="ED148" s="174"/>
      <c r="EE148" s="174"/>
      <c r="EF148" s="174"/>
      <c r="EG148" s="174"/>
      <c r="EH148" s="174"/>
      <c r="EI148" s="174"/>
      <c r="EJ148" s="174"/>
      <c r="EK148" s="174"/>
      <c r="EL148" s="174"/>
      <c r="EM148" s="174"/>
      <c r="EN148" s="174"/>
      <c r="EO148" s="174"/>
      <c r="EP148" s="174"/>
      <c r="EQ148" s="174"/>
      <c r="ER148" s="174"/>
      <c r="ES148" s="174"/>
      <c r="ET148" s="174"/>
      <c r="EU148" s="174"/>
      <c r="EV148" s="174"/>
      <c r="EW148" s="174"/>
      <c r="EX148" s="174"/>
      <c r="EY148" s="174"/>
      <c r="EZ148" s="174"/>
      <c r="FA148" s="174"/>
      <c r="FB148" s="174"/>
      <c r="FC148" s="174"/>
      <c r="FD148" s="174"/>
      <c r="FE148" s="174"/>
      <c r="FF148" s="174"/>
      <c r="FG148" s="174"/>
      <c r="FH148" s="174"/>
      <c r="FI148" s="174"/>
      <c r="FJ148" s="174"/>
      <c r="FK148" s="174"/>
      <c r="FL148" s="174"/>
      <c r="FM148" s="174"/>
      <c r="FN148" s="174"/>
      <c r="FO148" s="174"/>
      <c r="FP148" s="174"/>
      <c r="FQ148" s="174"/>
      <c r="FR148" s="174"/>
      <c r="FS148" s="174"/>
      <c r="FT148" s="174"/>
      <c r="FU148" s="174"/>
      <c r="FV148" s="174"/>
      <c r="FW148" s="174"/>
      <c r="FX148" s="174"/>
      <c r="FY148" s="174"/>
      <c r="FZ148" s="174"/>
      <c r="GA148" s="174"/>
      <c r="GB148" s="174"/>
      <c r="GC148" s="174"/>
      <c r="GD148" s="174"/>
      <c r="GE148" s="174"/>
      <c r="GF148" s="174"/>
      <c r="GG148" s="174"/>
      <c r="GH148" s="174"/>
      <c r="GI148" s="174"/>
      <c r="GJ148" s="174"/>
      <c r="GK148" s="174"/>
      <c r="GL148" s="174"/>
      <c r="GM148" s="174"/>
      <c r="GN148" s="174"/>
      <c r="GO148" s="174"/>
      <c r="GP148" s="174"/>
      <c r="GQ148" s="174"/>
      <c r="GR148" s="174"/>
      <c r="GS148" s="174"/>
      <c r="GT148" s="174"/>
      <c r="GU148" s="174"/>
      <c r="GV148" s="174"/>
      <c r="GW148" s="174"/>
      <c r="GX148" s="174"/>
      <c r="GY148" s="174"/>
      <c r="GZ148" s="174"/>
      <c r="HA148" s="174"/>
      <c r="HB148" s="174"/>
      <c r="HC148" s="174"/>
      <c r="HD148" s="174"/>
      <c r="HE148" s="174"/>
      <c r="HF148" s="174"/>
      <c r="HG148" s="174"/>
      <c r="HH148" s="174"/>
      <c r="HI148" s="174"/>
      <c r="HJ148" s="174"/>
      <c r="HK148" s="174"/>
      <c r="HL148" s="174"/>
      <c r="HM148" s="174"/>
      <c r="HN148" s="174"/>
      <c r="HO148" s="174"/>
      <c r="HP148" s="174"/>
      <c r="HQ148" s="174"/>
      <c r="HR148" s="174"/>
      <c r="HS148" s="174"/>
      <c r="HT148" s="174"/>
      <c r="HU148" s="174"/>
      <c r="HV148" s="174"/>
      <c r="HW148" s="174"/>
      <c r="HX148" s="174"/>
      <c r="HY148" s="174"/>
      <c r="HZ148" s="174"/>
      <c r="IA148" s="174"/>
      <c r="IB148" s="174"/>
      <c r="IC148" s="174"/>
      <c r="ID148" s="174"/>
      <c r="IE148" s="174"/>
      <c r="IF148" s="174"/>
      <c r="IG148" s="174"/>
      <c r="IH148" s="174"/>
      <c r="II148" s="174"/>
      <c r="IJ148" s="174"/>
      <c r="IK148" s="174"/>
      <c r="IL148" s="174"/>
      <c r="IM148" s="174"/>
      <c r="IN148" s="174"/>
      <c r="IO148" s="174"/>
      <c r="IP148" s="174"/>
      <c r="IQ148" s="174"/>
      <c r="IR148" s="174"/>
      <c r="IS148" s="174"/>
      <c r="IT148" s="174"/>
      <c r="IU148" s="174"/>
      <c r="IV148" s="174"/>
      <c r="IW148" s="237"/>
    </row>
    <row r="149" ht="13.65" customHeight="1">
      <c r="A149" s="281"/>
      <c r="B149" s="330">
        <v>4611</v>
      </c>
      <c r="C149" t="s" s="332">
        <v>2139</v>
      </c>
      <c r="D149" s="333"/>
      <c r="E149" s="333"/>
      <c r="F149" s="333"/>
      <c r="G149" s="333"/>
      <c r="H149" s="334"/>
      <c r="I149" s="184">
        <v>130</v>
      </c>
      <c r="J149" s="305">
        <v>0</v>
      </c>
      <c r="K149" s="305">
        <v>0</v>
      </c>
      <c r="L149" t="s" s="304">
        <f>IF(J149&gt;0,IF(K149/J149&gt;=100,"&gt;&gt;100",K149/J149*100),"-")</f>
        <v>2015</v>
      </c>
      <c r="M149" s="286"/>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174"/>
      <c r="CQ149" s="174"/>
      <c r="CR149" s="174"/>
      <c r="CS149" s="174"/>
      <c r="CT149" s="174"/>
      <c r="CU149" s="174"/>
      <c r="CV149" s="174"/>
      <c r="CW149" s="174"/>
      <c r="CX149" s="174"/>
      <c r="CY149" s="174"/>
      <c r="CZ149" s="174"/>
      <c r="DA149" s="174"/>
      <c r="DB149" s="174"/>
      <c r="DC149" s="174"/>
      <c r="DD149" s="174"/>
      <c r="DE149" s="174"/>
      <c r="DF149" s="174"/>
      <c r="DG149" s="174"/>
      <c r="DH149" s="174"/>
      <c r="DI149" s="174"/>
      <c r="DJ149" s="174"/>
      <c r="DK149" s="174"/>
      <c r="DL149" s="174"/>
      <c r="DM149" s="174"/>
      <c r="DN149" s="174"/>
      <c r="DO149" s="174"/>
      <c r="DP149" s="174"/>
      <c r="DQ149" s="174"/>
      <c r="DR149" s="174"/>
      <c r="DS149" s="174"/>
      <c r="DT149" s="174"/>
      <c r="DU149" s="174"/>
      <c r="DV149" s="174"/>
      <c r="DW149" s="174"/>
      <c r="DX149" s="174"/>
      <c r="DY149" s="174"/>
      <c r="DZ149" s="174"/>
      <c r="EA149" s="174"/>
      <c r="EB149" s="174"/>
      <c r="EC149" s="174"/>
      <c r="ED149" s="174"/>
      <c r="EE149" s="174"/>
      <c r="EF149" s="174"/>
      <c r="EG149" s="174"/>
      <c r="EH149" s="174"/>
      <c r="EI149" s="174"/>
      <c r="EJ149" s="174"/>
      <c r="EK149" s="174"/>
      <c r="EL149" s="174"/>
      <c r="EM149" s="174"/>
      <c r="EN149" s="174"/>
      <c r="EO149" s="174"/>
      <c r="EP149" s="174"/>
      <c r="EQ149" s="174"/>
      <c r="ER149" s="174"/>
      <c r="ES149" s="174"/>
      <c r="ET149" s="174"/>
      <c r="EU149" s="174"/>
      <c r="EV149" s="174"/>
      <c r="EW149" s="174"/>
      <c r="EX149" s="174"/>
      <c r="EY149" s="174"/>
      <c r="EZ149" s="174"/>
      <c r="FA149" s="174"/>
      <c r="FB149" s="174"/>
      <c r="FC149" s="174"/>
      <c r="FD149" s="174"/>
      <c r="FE149" s="174"/>
      <c r="FF149" s="174"/>
      <c r="FG149" s="174"/>
      <c r="FH149" s="174"/>
      <c r="FI149" s="174"/>
      <c r="FJ149" s="174"/>
      <c r="FK149" s="174"/>
      <c r="FL149" s="174"/>
      <c r="FM149" s="174"/>
      <c r="FN149" s="174"/>
      <c r="FO149" s="174"/>
      <c r="FP149" s="174"/>
      <c r="FQ149" s="174"/>
      <c r="FR149" s="174"/>
      <c r="FS149" s="174"/>
      <c r="FT149" s="174"/>
      <c r="FU149" s="174"/>
      <c r="FV149" s="174"/>
      <c r="FW149" s="174"/>
      <c r="FX149" s="174"/>
      <c r="FY149" s="174"/>
      <c r="FZ149" s="174"/>
      <c r="GA149" s="174"/>
      <c r="GB149" s="174"/>
      <c r="GC149" s="174"/>
      <c r="GD149" s="174"/>
      <c r="GE149" s="174"/>
      <c r="GF149" s="174"/>
      <c r="GG149" s="174"/>
      <c r="GH149" s="174"/>
      <c r="GI149" s="174"/>
      <c r="GJ149" s="174"/>
      <c r="GK149" s="174"/>
      <c r="GL149" s="174"/>
      <c r="GM149" s="174"/>
      <c r="GN149" s="174"/>
      <c r="GO149" s="174"/>
      <c r="GP149" s="174"/>
      <c r="GQ149" s="174"/>
      <c r="GR149" s="174"/>
      <c r="GS149" s="174"/>
      <c r="GT149" s="174"/>
      <c r="GU149" s="174"/>
      <c r="GV149" s="174"/>
      <c r="GW149" s="174"/>
      <c r="GX149" s="174"/>
      <c r="GY149" s="174"/>
      <c r="GZ149" s="174"/>
      <c r="HA149" s="174"/>
      <c r="HB149" s="174"/>
      <c r="HC149" s="174"/>
      <c r="HD149" s="174"/>
      <c r="HE149" s="174"/>
      <c r="HF149" s="174"/>
      <c r="HG149" s="174"/>
      <c r="HH149" s="174"/>
      <c r="HI149" s="174"/>
      <c r="HJ149" s="174"/>
      <c r="HK149" s="174"/>
      <c r="HL149" s="174"/>
      <c r="HM149" s="174"/>
      <c r="HN149" s="174"/>
      <c r="HO149" s="174"/>
      <c r="HP149" s="174"/>
      <c r="HQ149" s="174"/>
      <c r="HR149" s="174"/>
      <c r="HS149" s="174"/>
      <c r="HT149" s="174"/>
      <c r="HU149" s="174"/>
      <c r="HV149" s="174"/>
      <c r="HW149" s="174"/>
      <c r="HX149" s="174"/>
      <c r="HY149" s="174"/>
      <c r="HZ149" s="174"/>
      <c r="IA149" s="174"/>
      <c r="IB149" s="174"/>
      <c r="IC149" s="174"/>
      <c r="ID149" s="174"/>
      <c r="IE149" s="174"/>
      <c r="IF149" s="174"/>
      <c r="IG149" s="174"/>
      <c r="IH149" s="174"/>
      <c r="II149" s="174"/>
      <c r="IJ149" s="174"/>
      <c r="IK149" s="174"/>
      <c r="IL149" s="174"/>
      <c r="IM149" s="174"/>
      <c r="IN149" s="174"/>
      <c r="IO149" s="174"/>
      <c r="IP149" s="174"/>
      <c r="IQ149" s="174"/>
      <c r="IR149" s="174"/>
      <c r="IS149" s="174"/>
      <c r="IT149" s="174"/>
      <c r="IU149" s="174"/>
      <c r="IV149" s="174"/>
      <c r="IW149" s="237"/>
    </row>
    <row r="150" ht="13.65" customHeight="1">
      <c r="A150" s="281"/>
      <c r="B150" s="330">
        <v>4612</v>
      </c>
      <c r="C150" t="s" s="332">
        <v>2140</v>
      </c>
      <c r="D150" s="333"/>
      <c r="E150" s="333"/>
      <c r="F150" s="333"/>
      <c r="G150" s="333"/>
      <c r="H150" s="334"/>
      <c r="I150" s="184">
        <v>131</v>
      </c>
      <c r="J150" s="305">
        <v>0</v>
      </c>
      <c r="K150" s="305">
        <v>0</v>
      </c>
      <c r="L150" t="s" s="304">
        <f>IF(J150&gt;0,IF(K150/J150&gt;=100,"&gt;&gt;100",K150/J150*100),"-")</f>
        <v>2015</v>
      </c>
      <c r="M150" s="286"/>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c r="CN150" s="174"/>
      <c r="CO150" s="174"/>
      <c r="CP150" s="174"/>
      <c r="CQ150" s="174"/>
      <c r="CR150" s="174"/>
      <c r="CS150" s="174"/>
      <c r="CT150" s="174"/>
      <c r="CU150" s="174"/>
      <c r="CV150" s="174"/>
      <c r="CW150" s="174"/>
      <c r="CX150" s="174"/>
      <c r="CY150" s="174"/>
      <c r="CZ150" s="174"/>
      <c r="DA150" s="174"/>
      <c r="DB150" s="174"/>
      <c r="DC150" s="174"/>
      <c r="DD150" s="174"/>
      <c r="DE150" s="174"/>
      <c r="DF150" s="174"/>
      <c r="DG150" s="174"/>
      <c r="DH150" s="174"/>
      <c r="DI150" s="174"/>
      <c r="DJ150" s="174"/>
      <c r="DK150" s="174"/>
      <c r="DL150" s="174"/>
      <c r="DM150" s="174"/>
      <c r="DN150" s="174"/>
      <c r="DO150" s="174"/>
      <c r="DP150" s="174"/>
      <c r="DQ150" s="174"/>
      <c r="DR150" s="174"/>
      <c r="DS150" s="174"/>
      <c r="DT150" s="174"/>
      <c r="DU150" s="174"/>
      <c r="DV150" s="174"/>
      <c r="DW150" s="174"/>
      <c r="DX150" s="174"/>
      <c r="DY150" s="174"/>
      <c r="DZ150" s="174"/>
      <c r="EA150" s="174"/>
      <c r="EB150" s="174"/>
      <c r="EC150" s="174"/>
      <c r="ED150" s="174"/>
      <c r="EE150" s="174"/>
      <c r="EF150" s="174"/>
      <c r="EG150" s="174"/>
      <c r="EH150" s="174"/>
      <c r="EI150" s="174"/>
      <c r="EJ150" s="174"/>
      <c r="EK150" s="174"/>
      <c r="EL150" s="174"/>
      <c r="EM150" s="174"/>
      <c r="EN150" s="174"/>
      <c r="EO150" s="174"/>
      <c r="EP150" s="174"/>
      <c r="EQ150" s="174"/>
      <c r="ER150" s="174"/>
      <c r="ES150" s="174"/>
      <c r="ET150" s="174"/>
      <c r="EU150" s="174"/>
      <c r="EV150" s="174"/>
      <c r="EW150" s="174"/>
      <c r="EX150" s="174"/>
      <c r="EY150" s="174"/>
      <c r="EZ150" s="174"/>
      <c r="FA150" s="174"/>
      <c r="FB150" s="174"/>
      <c r="FC150" s="174"/>
      <c r="FD150" s="174"/>
      <c r="FE150" s="174"/>
      <c r="FF150" s="174"/>
      <c r="FG150" s="174"/>
      <c r="FH150" s="174"/>
      <c r="FI150" s="174"/>
      <c r="FJ150" s="174"/>
      <c r="FK150" s="174"/>
      <c r="FL150" s="174"/>
      <c r="FM150" s="174"/>
      <c r="FN150" s="174"/>
      <c r="FO150" s="174"/>
      <c r="FP150" s="174"/>
      <c r="FQ150" s="174"/>
      <c r="FR150" s="174"/>
      <c r="FS150" s="174"/>
      <c r="FT150" s="174"/>
      <c r="FU150" s="174"/>
      <c r="FV150" s="174"/>
      <c r="FW150" s="174"/>
      <c r="FX150" s="174"/>
      <c r="FY150" s="174"/>
      <c r="FZ150" s="174"/>
      <c r="GA150" s="174"/>
      <c r="GB150" s="174"/>
      <c r="GC150" s="174"/>
      <c r="GD150" s="174"/>
      <c r="GE150" s="174"/>
      <c r="GF150" s="174"/>
      <c r="GG150" s="174"/>
      <c r="GH150" s="174"/>
      <c r="GI150" s="174"/>
      <c r="GJ150" s="174"/>
      <c r="GK150" s="174"/>
      <c r="GL150" s="174"/>
      <c r="GM150" s="174"/>
      <c r="GN150" s="174"/>
      <c r="GO150" s="174"/>
      <c r="GP150" s="174"/>
      <c r="GQ150" s="174"/>
      <c r="GR150" s="174"/>
      <c r="GS150" s="174"/>
      <c r="GT150" s="174"/>
      <c r="GU150" s="174"/>
      <c r="GV150" s="174"/>
      <c r="GW150" s="174"/>
      <c r="GX150" s="174"/>
      <c r="GY150" s="174"/>
      <c r="GZ150" s="174"/>
      <c r="HA150" s="174"/>
      <c r="HB150" s="174"/>
      <c r="HC150" s="174"/>
      <c r="HD150" s="174"/>
      <c r="HE150" s="174"/>
      <c r="HF150" s="174"/>
      <c r="HG150" s="174"/>
      <c r="HH150" s="174"/>
      <c r="HI150" s="174"/>
      <c r="HJ150" s="174"/>
      <c r="HK150" s="174"/>
      <c r="HL150" s="174"/>
      <c r="HM150" s="174"/>
      <c r="HN150" s="174"/>
      <c r="HO150" s="174"/>
      <c r="HP150" s="174"/>
      <c r="HQ150" s="174"/>
      <c r="HR150" s="174"/>
      <c r="HS150" s="174"/>
      <c r="HT150" s="174"/>
      <c r="HU150" s="174"/>
      <c r="HV150" s="174"/>
      <c r="HW150" s="174"/>
      <c r="HX150" s="174"/>
      <c r="HY150" s="174"/>
      <c r="HZ150" s="174"/>
      <c r="IA150" s="174"/>
      <c r="IB150" s="174"/>
      <c r="IC150" s="174"/>
      <c r="ID150" s="174"/>
      <c r="IE150" s="174"/>
      <c r="IF150" s="174"/>
      <c r="IG150" s="174"/>
      <c r="IH150" s="174"/>
      <c r="II150" s="174"/>
      <c r="IJ150" s="174"/>
      <c r="IK150" s="174"/>
      <c r="IL150" s="174"/>
      <c r="IM150" s="174"/>
      <c r="IN150" s="174"/>
      <c r="IO150" s="174"/>
      <c r="IP150" s="174"/>
      <c r="IQ150" s="174"/>
      <c r="IR150" s="174"/>
      <c r="IS150" s="174"/>
      <c r="IT150" s="174"/>
      <c r="IU150" s="174"/>
      <c r="IV150" s="174"/>
      <c r="IW150" s="237"/>
    </row>
    <row r="151" ht="13.65" customHeight="1">
      <c r="A151" s="281"/>
      <c r="B151" s="330">
        <v>4613</v>
      </c>
      <c r="C151" t="s" s="332">
        <v>2141</v>
      </c>
      <c r="D151" s="333"/>
      <c r="E151" s="333"/>
      <c r="F151" s="333"/>
      <c r="G151" s="333"/>
      <c r="H151" s="334"/>
      <c r="I151" s="184">
        <v>132</v>
      </c>
      <c r="J151" s="305">
        <v>0</v>
      </c>
      <c r="K151" s="305">
        <v>0</v>
      </c>
      <c r="L151" t="s" s="304">
        <f>IF(J151&gt;0,IF(K151/J151&gt;=100,"&gt;&gt;100",K151/J151*100),"-")</f>
        <v>2015</v>
      </c>
      <c r="M151" s="286"/>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c r="CQ151" s="174"/>
      <c r="CR151" s="174"/>
      <c r="CS151" s="174"/>
      <c r="CT151" s="174"/>
      <c r="CU151" s="174"/>
      <c r="CV151" s="174"/>
      <c r="CW151" s="174"/>
      <c r="CX151" s="174"/>
      <c r="CY151" s="174"/>
      <c r="CZ151" s="174"/>
      <c r="DA151" s="174"/>
      <c r="DB151" s="174"/>
      <c r="DC151" s="174"/>
      <c r="DD151" s="174"/>
      <c r="DE151" s="174"/>
      <c r="DF151" s="174"/>
      <c r="DG151" s="174"/>
      <c r="DH151" s="174"/>
      <c r="DI151" s="174"/>
      <c r="DJ151" s="174"/>
      <c r="DK151" s="174"/>
      <c r="DL151" s="174"/>
      <c r="DM151" s="174"/>
      <c r="DN151" s="174"/>
      <c r="DO151" s="174"/>
      <c r="DP151" s="174"/>
      <c r="DQ151" s="174"/>
      <c r="DR151" s="174"/>
      <c r="DS151" s="174"/>
      <c r="DT151" s="174"/>
      <c r="DU151" s="174"/>
      <c r="DV151" s="174"/>
      <c r="DW151" s="174"/>
      <c r="DX151" s="174"/>
      <c r="DY151" s="174"/>
      <c r="DZ151" s="174"/>
      <c r="EA151" s="174"/>
      <c r="EB151" s="174"/>
      <c r="EC151" s="174"/>
      <c r="ED151" s="174"/>
      <c r="EE151" s="174"/>
      <c r="EF151" s="174"/>
      <c r="EG151" s="174"/>
      <c r="EH151" s="174"/>
      <c r="EI151" s="174"/>
      <c r="EJ151" s="174"/>
      <c r="EK151" s="174"/>
      <c r="EL151" s="174"/>
      <c r="EM151" s="174"/>
      <c r="EN151" s="174"/>
      <c r="EO151" s="174"/>
      <c r="EP151" s="174"/>
      <c r="EQ151" s="174"/>
      <c r="ER151" s="174"/>
      <c r="ES151" s="174"/>
      <c r="ET151" s="174"/>
      <c r="EU151" s="174"/>
      <c r="EV151" s="174"/>
      <c r="EW151" s="174"/>
      <c r="EX151" s="174"/>
      <c r="EY151" s="174"/>
      <c r="EZ151" s="174"/>
      <c r="FA151" s="174"/>
      <c r="FB151" s="174"/>
      <c r="FC151" s="174"/>
      <c r="FD151" s="174"/>
      <c r="FE151" s="174"/>
      <c r="FF151" s="174"/>
      <c r="FG151" s="174"/>
      <c r="FH151" s="174"/>
      <c r="FI151" s="174"/>
      <c r="FJ151" s="174"/>
      <c r="FK151" s="174"/>
      <c r="FL151" s="174"/>
      <c r="FM151" s="174"/>
      <c r="FN151" s="174"/>
      <c r="FO151" s="174"/>
      <c r="FP151" s="174"/>
      <c r="FQ151" s="174"/>
      <c r="FR151" s="174"/>
      <c r="FS151" s="174"/>
      <c r="FT151" s="174"/>
      <c r="FU151" s="174"/>
      <c r="FV151" s="174"/>
      <c r="FW151" s="174"/>
      <c r="FX151" s="174"/>
      <c r="FY151" s="174"/>
      <c r="FZ151" s="174"/>
      <c r="GA151" s="174"/>
      <c r="GB151" s="174"/>
      <c r="GC151" s="174"/>
      <c r="GD151" s="174"/>
      <c r="GE151" s="174"/>
      <c r="GF151" s="174"/>
      <c r="GG151" s="174"/>
      <c r="GH151" s="174"/>
      <c r="GI151" s="174"/>
      <c r="GJ151" s="174"/>
      <c r="GK151" s="174"/>
      <c r="GL151" s="174"/>
      <c r="GM151" s="174"/>
      <c r="GN151" s="174"/>
      <c r="GO151" s="174"/>
      <c r="GP151" s="174"/>
      <c r="GQ151" s="174"/>
      <c r="GR151" s="174"/>
      <c r="GS151" s="174"/>
      <c r="GT151" s="174"/>
      <c r="GU151" s="174"/>
      <c r="GV151" s="174"/>
      <c r="GW151" s="174"/>
      <c r="GX151" s="174"/>
      <c r="GY151" s="174"/>
      <c r="GZ151" s="174"/>
      <c r="HA151" s="174"/>
      <c r="HB151" s="174"/>
      <c r="HC151" s="174"/>
      <c r="HD151" s="174"/>
      <c r="HE151" s="174"/>
      <c r="HF151" s="174"/>
      <c r="HG151" s="174"/>
      <c r="HH151" s="174"/>
      <c r="HI151" s="174"/>
      <c r="HJ151" s="174"/>
      <c r="HK151" s="174"/>
      <c r="HL151" s="174"/>
      <c r="HM151" s="174"/>
      <c r="HN151" s="174"/>
      <c r="HO151" s="174"/>
      <c r="HP151" s="174"/>
      <c r="HQ151" s="174"/>
      <c r="HR151" s="174"/>
      <c r="HS151" s="174"/>
      <c r="HT151" s="174"/>
      <c r="HU151" s="174"/>
      <c r="HV151" s="174"/>
      <c r="HW151" s="174"/>
      <c r="HX151" s="174"/>
      <c r="HY151" s="174"/>
      <c r="HZ151" s="174"/>
      <c r="IA151" s="174"/>
      <c r="IB151" s="174"/>
      <c r="IC151" s="174"/>
      <c r="ID151" s="174"/>
      <c r="IE151" s="174"/>
      <c r="IF151" s="174"/>
      <c r="IG151" s="174"/>
      <c r="IH151" s="174"/>
      <c r="II151" s="174"/>
      <c r="IJ151" s="174"/>
      <c r="IK151" s="174"/>
      <c r="IL151" s="174"/>
      <c r="IM151" s="174"/>
      <c r="IN151" s="174"/>
      <c r="IO151" s="174"/>
      <c r="IP151" s="174"/>
      <c r="IQ151" s="174"/>
      <c r="IR151" s="174"/>
      <c r="IS151" s="174"/>
      <c r="IT151" s="174"/>
      <c r="IU151" s="174"/>
      <c r="IV151" s="174"/>
      <c r="IW151" s="237"/>
    </row>
    <row r="152" ht="13.65" customHeight="1">
      <c r="A152" s="281"/>
      <c r="B152" s="330">
        <v>4614</v>
      </c>
      <c r="C152" t="s" s="332">
        <v>2142</v>
      </c>
      <c r="D152" s="333"/>
      <c r="E152" s="333"/>
      <c r="F152" s="333"/>
      <c r="G152" s="333"/>
      <c r="H152" s="334"/>
      <c r="I152" s="184">
        <v>133</v>
      </c>
      <c r="J152" s="305">
        <v>0</v>
      </c>
      <c r="K152" s="305">
        <v>0</v>
      </c>
      <c r="L152" t="s" s="304">
        <f>IF(J152&gt;0,IF(K152/J152&gt;=100,"&gt;&gt;100",K152/J152*100),"-")</f>
        <v>2015</v>
      </c>
      <c r="M152" s="286"/>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c r="CW152" s="174"/>
      <c r="CX152" s="174"/>
      <c r="CY152" s="174"/>
      <c r="CZ152" s="174"/>
      <c r="DA152" s="174"/>
      <c r="DB152" s="174"/>
      <c r="DC152" s="174"/>
      <c r="DD152" s="174"/>
      <c r="DE152" s="174"/>
      <c r="DF152" s="174"/>
      <c r="DG152" s="174"/>
      <c r="DH152" s="174"/>
      <c r="DI152" s="174"/>
      <c r="DJ152" s="174"/>
      <c r="DK152" s="174"/>
      <c r="DL152" s="174"/>
      <c r="DM152" s="174"/>
      <c r="DN152" s="174"/>
      <c r="DO152" s="174"/>
      <c r="DP152" s="174"/>
      <c r="DQ152" s="174"/>
      <c r="DR152" s="174"/>
      <c r="DS152" s="174"/>
      <c r="DT152" s="174"/>
      <c r="DU152" s="174"/>
      <c r="DV152" s="174"/>
      <c r="DW152" s="174"/>
      <c r="DX152" s="174"/>
      <c r="DY152" s="174"/>
      <c r="DZ152" s="174"/>
      <c r="EA152" s="174"/>
      <c r="EB152" s="174"/>
      <c r="EC152" s="174"/>
      <c r="ED152" s="174"/>
      <c r="EE152" s="174"/>
      <c r="EF152" s="174"/>
      <c r="EG152" s="174"/>
      <c r="EH152" s="174"/>
      <c r="EI152" s="174"/>
      <c r="EJ152" s="174"/>
      <c r="EK152" s="174"/>
      <c r="EL152" s="174"/>
      <c r="EM152" s="174"/>
      <c r="EN152" s="174"/>
      <c r="EO152" s="174"/>
      <c r="EP152" s="174"/>
      <c r="EQ152" s="174"/>
      <c r="ER152" s="174"/>
      <c r="ES152" s="174"/>
      <c r="ET152" s="174"/>
      <c r="EU152" s="174"/>
      <c r="EV152" s="174"/>
      <c r="EW152" s="174"/>
      <c r="EX152" s="174"/>
      <c r="EY152" s="174"/>
      <c r="EZ152" s="174"/>
      <c r="FA152" s="174"/>
      <c r="FB152" s="174"/>
      <c r="FC152" s="174"/>
      <c r="FD152" s="174"/>
      <c r="FE152" s="174"/>
      <c r="FF152" s="174"/>
      <c r="FG152" s="174"/>
      <c r="FH152" s="174"/>
      <c r="FI152" s="174"/>
      <c r="FJ152" s="174"/>
      <c r="FK152" s="174"/>
      <c r="FL152" s="174"/>
      <c r="FM152" s="174"/>
      <c r="FN152" s="174"/>
      <c r="FO152" s="174"/>
      <c r="FP152" s="174"/>
      <c r="FQ152" s="174"/>
      <c r="FR152" s="174"/>
      <c r="FS152" s="174"/>
      <c r="FT152" s="174"/>
      <c r="FU152" s="174"/>
      <c r="FV152" s="174"/>
      <c r="FW152" s="174"/>
      <c r="FX152" s="174"/>
      <c r="FY152" s="174"/>
      <c r="FZ152" s="174"/>
      <c r="GA152" s="174"/>
      <c r="GB152" s="174"/>
      <c r="GC152" s="174"/>
      <c r="GD152" s="174"/>
      <c r="GE152" s="174"/>
      <c r="GF152" s="174"/>
      <c r="GG152" s="174"/>
      <c r="GH152" s="174"/>
      <c r="GI152" s="174"/>
      <c r="GJ152" s="174"/>
      <c r="GK152" s="174"/>
      <c r="GL152" s="174"/>
      <c r="GM152" s="174"/>
      <c r="GN152" s="174"/>
      <c r="GO152" s="174"/>
      <c r="GP152" s="174"/>
      <c r="GQ152" s="174"/>
      <c r="GR152" s="174"/>
      <c r="GS152" s="174"/>
      <c r="GT152" s="174"/>
      <c r="GU152" s="174"/>
      <c r="GV152" s="174"/>
      <c r="GW152" s="174"/>
      <c r="GX152" s="174"/>
      <c r="GY152" s="174"/>
      <c r="GZ152" s="174"/>
      <c r="HA152" s="174"/>
      <c r="HB152" s="174"/>
      <c r="HC152" s="174"/>
      <c r="HD152" s="174"/>
      <c r="HE152" s="174"/>
      <c r="HF152" s="174"/>
      <c r="HG152" s="174"/>
      <c r="HH152" s="174"/>
      <c r="HI152" s="174"/>
      <c r="HJ152" s="174"/>
      <c r="HK152" s="174"/>
      <c r="HL152" s="174"/>
      <c r="HM152" s="174"/>
      <c r="HN152" s="174"/>
      <c r="HO152" s="174"/>
      <c r="HP152" s="174"/>
      <c r="HQ152" s="174"/>
      <c r="HR152" s="174"/>
      <c r="HS152" s="174"/>
      <c r="HT152" s="174"/>
      <c r="HU152" s="174"/>
      <c r="HV152" s="174"/>
      <c r="HW152" s="174"/>
      <c r="HX152" s="174"/>
      <c r="HY152" s="174"/>
      <c r="HZ152" s="174"/>
      <c r="IA152" s="174"/>
      <c r="IB152" s="174"/>
      <c r="IC152" s="174"/>
      <c r="ID152" s="174"/>
      <c r="IE152" s="174"/>
      <c r="IF152" s="174"/>
      <c r="IG152" s="174"/>
      <c r="IH152" s="174"/>
      <c r="II152" s="174"/>
      <c r="IJ152" s="174"/>
      <c r="IK152" s="174"/>
      <c r="IL152" s="174"/>
      <c r="IM152" s="174"/>
      <c r="IN152" s="174"/>
      <c r="IO152" s="174"/>
      <c r="IP152" s="174"/>
      <c r="IQ152" s="174"/>
      <c r="IR152" s="174"/>
      <c r="IS152" s="174"/>
      <c r="IT152" s="174"/>
      <c r="IU152" s="174"/>
      <c r="IV152" s="174"/>
      <c r="IW152" s="237"/>
    </row>
    <row r="153" ht="12.75" customHeight="1">
      <c r="A153" s="281"/>
      <c r="B153" s="330">
        <v>462</v>
      </c>
      <c r="C153" t="s" s="332">
        <v>2143</v>
      </c>
      <c r="D153" s="333"/>
      <c r="E153" s="333"/>
      <c r="F153" s="333"/>
      <c r="G153" s="333"/>
      <c r="H153" s="334"/>
      <c r="I153" s="184">
        <v>134</v>
      </c>
      <c r="J153" s="303">
        <f>SUM(J154:J157)</f>
        <v>0</v>
      </c>
      <c r="K153" s="303">
        <f>SUM(K154:K157)</f>
        <v>0</v>
      </c>
      <c r="L153" t="s" s="304">
        <f>IF(J153&gt;0,IF(K153/J153&gt;=100,"&gt;&gt;100",K153/J153*100),"-")</f>
        <v>2015</v>
      </c>
      <c r="M153" s="286"/>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4"/>
      <c r="CH153" s="174"/>
      <c r="CI153" s="174"/>
      <c r="CJ153" s="174"/>
      <c r="CK153" s="174"/>
      <c r="CL153" s="174"/>
      <c r="CM153" s="174"/>
      <c r="CN153" s="174"/>
      <c r="CO153" s="174"/>
      <c r="CP153" s="174"/>
      <c r="CQ153" s="174"/>
      <c r="CR153" s="174"/>
      <c r="CS153" s="174"/>
      <c r="CT153" s="174"/>
      <c r="CU153" s="174"/>
      <c r="CV153" s="174"/>
      <c r="CW153" s="174"/>
      <c r="CX153" s="174"/>
      <c r="CY153" s="174"/>
      <c r="CZ153" s="174"/>
      <c r="DA153" s="174"/>
      <c r="DB153" s="174"/>
      <c r="DC153" s="174"/>
      <c r="DD153" s="174"/>
      <c r="DE153" s="174"/>
      <c r="DF153" s="174"/>
      <c r="DG153" s="174"/>
      <c r="DH153" s="174"/>
      <c r="DI153" s="174"/>
      <c r="DJ153" s="174"/>
      <c r="DK153" s="174"/>
      <c r="DL153" s="174"/>
      <c r="DM153" s="174"/>
      <c r="DN153" s="174"/>
      <c r="DO153" s="174"/>
      <c r="DP153" s="174"/>
      <c r="DQ153" s="174"/>
      <c r="DR153" s="174"/>
      <c r="DS153" s="174"/>
      <c r="DT153" s="174"/>
      <c r="DU153" s="174"/>
      <c r="DV153" s="174"/>
      <c r="DW153" s="174"/>
      <c r="DX153" s="174"/>
      <c r="DY153" s="174"/>
      <c r="DZ153" s="174"/>
      <c r="EA153" s="174"/>
      <c r="EB153" s="174"/>
      <c r="EC153" s="174"/>
      <c r="ED153" s="174"/>
      <c r="EE153" s="174"/>
      <c r="EF153" s="174"/>
      <c r="EG153" s="174"/>
      <c r="EH153" s="174"/>
      <c r="EI153" s="174"/>
      <c r="EJ153" s="174"/>
      <c r="EK153" s="174"/>
      <c r="EL153" s="174"/>
      <c r="EM153" s="174"/>
      <c r="EN153" s="174"/>
      <c r="EO153" s="174"/>
      <c r="EP153" s="174"/>
      <c r="EQ153" s="174"/>
      <c r="ER153" s="174"/>
      <c r="ES153" s="174"/>
      <c r="ET153" s="174"/>
      <c r="EU153" s="174"/>
      <c r="EV153" s="174"/>
      <c r="EW153" s="174"/>
      <c r="EX153" s="174"/>
      <c r="EY153" s="174"/>
      <c r="EZ153" s="174"/>
      <c r="FA153" s="174"/>
      <c r="FB153" s="174"/>
      <c r="FC153" s="174"/>
      <c r="FD153" s="174"/>
      <c r="FE153" s="174"/>
      <c r="FF153" s="174"/>
      <c r="FG153" s="174"/>
      <c r="FH153" s="174"/>
      <c r="FI153" s="174"/>
      <c r="FJ153" s="174"/>
      <c r="FK153" s="174"/>
      <c r="FL153" s="174"/>
      <c r="FM153" s="174"/>
      <c r="FN153" s="174"/>
      <c r="FO153" s="174"/>
      <c r="FP153" s="174"/>
      <c r="FQ153" s="174"/>
      <c r="FR153" s="174"/>
      <c r="FS153" s="174"/>
      <c r="FT153" s="174"/>
      <c r="FU153" s="174"/>
      <c r="FV153" s="174"/>
      <c r="FW153" s="174"/>
      <c r="FX153" s="174"/>
      <c r="FY153" s="174"/>
      <c r="FZ153" s="174"/>
      <c r="GA153" s="174"/>
      <c r="GB153" s="174"/>
      <c r="GC153" s="174"/>
      <c r="GD153" s="174"/>
      <c r="GE153" s="174"/>
      <c r="GF153" s="174"/>
      <c r="GG153" s="174"/>
      <c r="GH153" s="174"/>
      <c r="GI153" s="174"/>
      <c r="GJ153" s="174"/>
      <c r="GK153" s="174"/>
      <c r="GL153" s="174"/>
      <c r="GM153" s="174"/>
      <c r="GN153" s="174"/>
      <c r="GO153" s="174"/>
      <c r="GP153" s="174"/>
      <c r="GQ153" s="174"/>
      <c r="GR153" s="174"/>
      <c r="GS153" s="174"/>
      <c r="GT153" s="174"/>
      <c r="GU153" s="174"/>
      <c r="GV153" s="174"/>
      <c r="GW153" s="174"/>
      <c r="GX153" s="174"/>
      <c r="GY153" s="174"/>
      <c r="GZ153" s="174"/>
      <c r="HA153" s="174"/>
      <c r="HB153" s="174"/>
      <c r="HC153" s="174"/>
      <c r="HD153" s="174"/>
      <c r="HE153" s="174"/>
      <c r="HF153" s="174"/>
      <c r="HG153" s="174"/>
      <c r="HH153" s="174"/>
      <c r="HI153" s="174"/>
      <c r="HJ153" s="174"/>
      <c r="HK153" s="174"/>
      <c r="HL153" s="174"/>
      <c r="HM153" s="174"/>
      <c r="HN153" s="174"/>
      <c r="HO153" s="174"/>
      <c r="HP153" s="174"/>
      <c r="HQ153" s="174"/>
      <c r="HR153" s="174"/>
      <c r="HS153" s="174"/>
      <c r="HT153" s="174"/>
      <c r="HU153" s="174"/>
      <c r="HV153" s="174"/>
      <c r="HW153" s="174"/>
      <c r="HX153" s="174"/>
      <c r="HY153" s="174"/>
      <c r="HZ153" s="174"/>
      <c r="IA153" s="174"/>
      <c r="IB153" s="174"/>
      <c r="IC153" s="174"/>
      <c r="ID153" s="174"/>
      <c r="IE153" s="174"/>
      <c r="IF153" s="174"/>
      <c r="IG153" s="174"/>
      <c r="IH153" s="174"/>
      <c r="II153" s="174"/>
      <c r="IJ153" s="174"/>
      <c r="IK153" s="174"/>
      <c r="IL153" s="174"/>
      <c r="IM153" s="174"/>
      <c r="IN153" s="174"/>
      <c r="IO153" s="174"/>
      <c r="IP153" s="174"/>
      <c r="IQ153" s="174"/>
      <c r="IR153" s="174"/>
      <c r="IS153" s="174"/>
      <c r="IT153" s="174"/>
      <c r="IU153" s="174"/>
      <c r="IV153" s="174"/>
      <c r="IW153" s="237"/>
    </row>
    <row r="154" ht="13.65" customHeight="1">
      <c r="A154" s="281"/>
      <c r="B154" s="330">
        <v>4621</v>
      </c>
      <c r="C154" t="s" s="332">
        <v>2144</v>
      </c>
      <c r="D154" s="333"/>
      <c r="E154" s="333"/>
      <c r="F154" s="333"/>
      <c r="G154" s="333"/>
      <c r="H154" s="334"/>
      <c r="I154" s="184">
        <v>135</v>
      </c>
      <c r="J154" s="305">
        <v>0</v>
      </c>
      <c r="K154" s="305">
        <v>0</v>
      </c>
      <c r="L154" t="s" s="304">
        <f>IF(J154&gt;0,IF(K154/J154&gt;=100,"&gt;&gt;100",K154/J154*100),"-")</f>
        <v>2015</v>
      </c>
      <c r="M154" s="286"/>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4"/>
      <c r="CH154" s="174"/>
      <c r="CI154" s="174"/>
      <c r="CJ154" s="174"/>
      <c r="CK154" s="174"/>
      <c r="CL154" s="174"/>
      <c r="CM154" s="174"/>
      <c r="CN154" s="174"/>
      <c r="CO154" s="174"/>
      <c r="CP154" s="174"/>
      <c r="CQ154" s="174"/>
      <c r="CR154" s="174"/>
      <c r="CS154" s="174"/>
      <c r="CT154" s="174"/>
      <c r="CU154" s="174"/>
      <c r="CV154" s="174"/>
      <c r="CW154" s="174"/>
      <c r="CX154" s="174"/>
      <c r="CY154" s="174"/>
      <c r="CZ154" s="174"/>
      <c r="DA154" s="174"/>
      <c r="DB154" s="174"/>
      <c r="DC154" s="174"/>
      <c r="DD154" s="174"/>
      <c r="DE154" s="174"/>
      <c r="DF154" s="174"/>
      <c r="DG154" s="174"/>
      <c r="DH154" s="174"/>
      <c r="DI154" s="174"/>
      <c r="DJ154" s="174"/>
      <c r="DK154" s="174"/>
      <c r="DL154" s="174"/>
      <c r="DM154" s="174"/>
      <c r="DN154" s="174"/>
      <c r="DO154" s="174"/>
      <c r="DP154" s="174"/>
      <c r="DQ154" s="174"/>
      <c r="DR154" s="174"/>
      <c r="DS154" s="174"/>
      <c r="DT154" s="174"/>
      <c r="DU154" s="174"/>
      <c r="DV154" s="174"/>
      <c r="DW154" s="174"/>
      <c r="DX154" s="174"/>
      <c r="DY154" s="174"/>
      <c r="DZ154" s="174"/>
      <c r="EA154" s="174"/>
      <c r="EB154" s="174"/>
      <c r="EC154" s="174"/>
      <c r="ED154" s="174"/>
      <c r="EE154" s="174"/>
      <c r="EF154" s="174"/>
      <c r="EG154" s="174"/>
      <c r="EH154" s="174"/>
      <c r="EI154" s="174"/>
      <c r="EJ154" s="174"/>
      <c r="EK154" s="174"/>
      <c r="EL154" s="174"/>
      <c r="EM154" s="174"/>
      <c r="EN154" s="174"/>
      <c r="EO154" s="174"/>
      <c r="EP154" s="174"/>
      <c r="EQ154" s="174"/>
      <c r="ER154" s="174"/>
      <c r="ES154" s="174"/>
      <c r="ET154" s="174"/>
      <c r="EU154" s="174"/>
      <c r="EV154" s="174"/>
      <c r="EW154" s="174"/>
      <c r="EX154" s="174"/>
      <c r="EY154" s="174"/>
      <c r="EZ154" s="174"/>
      <c r="FA154" s="174"/>
      <c r="FB154" s="174"/>
      <c r="FC154" s="174"/>
      <c r="FD154" s="174"/>
      <c r="FE154" s="174"/>
      <c r="FF154" s="174"/>
      <c r="FG154" s="174"/>
      <c r="FH154" s="174"/>
      <c r="FI154" s="174"/>
      <c r="FJ154" s="174"/>
      <c r="FK154" s="174"/>
      <c r="FL154" s="174"/>
      <c r="FM154" s="174"/>
      <c r="FN154" s="174"/>
      <c r="FO154" s="174"/>
      <c r="FP154" s="174"/>
      <c r="FQ154" s="174"/>
      <c r="FR154" s="174"/>
      <c r="FS154" s="174"/>
      <c r="FT154" s="174"/>
      <c r="FU154" s="174"/>
      <c r="FV154" s="174"/>
      <c r="FW154" s="174"/>
      <c r="FX154" s="174"/>
      <c r="FY154" s="174"/>
      <c r="FZ154" s="174"/>
      <c r="GA154" s="174"/>
      <c r="GB154" s="174"/>
      <c r="GC154" s="174"/>
      <c r="GD154" s="174"/>
      <c r="GE154" s="174"/>
      <c r="GF154" s="174"/>
      <c r="GG154" s="174"/>
      <c r="GH154" s="174"/>
      <c r="GI154" s="174"/>
      <c r="GJ154" s="174"/>
      <c r="GK154" s="174"/>
      <c r="GL154" s="174"/>
      <c r="GM154" s="174"/>
      <c r="GN154" s="174"/>
      <c r="GO154" s="174"/>
      <c r="GP154" s="174"/>
      <c r="GQ154" s="174"/>
      <c r="GR154" s="174"/>
      <c r="GS154" s="174"/>
      <c r="GT154" s="174"/>
      <c r="GU154" s="174"/>
      <c r="GV154" s="174"/>
      <c r="GW154" s="174"/>
      <c r="GX154" s="174"/>
      <c r="GY154" s="174"/>
      <c r="GZ154" s="174"/>
      <c r="HA154" s="174"/>
      <c r="HB154" s="174"/>
      <c r="HC154" s="174"/>
      <c r="HD154" s="174"/>
      <c r="HE154" s="174"/>
      <c r="HF154" s="174"/>
      <c r="HG154" s="174"/>
      <c r="HH154" s="174"/>
      <c r="HI154" s="174"/>
      <c r="HJ154" s="174"/>
      <c r="HK154" s="174"/>
      <c r="HL154" s="174"/>
      <c r="HM154" s="174"/>
      <c r="HN154" s="174"/>
      <c r="HO154" s="174"/>
      <c r="HP154" s="174"/>
      <c r="HQ154" s="174"/>
      <c r="HR154" s="174"/>
      <c r="HS154" s="174"/>
      <c r="HT154" s="174"/>
      <c r="HU154" s="174"/>
      <c r="HV154" s="174"/>
      <c r="HW154" s="174"/>
      <c r="HX154" s="174"/>
      <c r="HY154" s="174"/>
      <c r="HZ154" s="174"/>
      <c r="IA154" s="174"/>
      <c r="IB154" s="174"/>
      <c r="IC154" s="174"/>
      <c r="ID154" s="174"/>
      <c r="IE154" s="174"/>
      <c r="IF154" s="174"/>
      <c r="IG154" s="174"/>
      <c r="IH154" s="174"/>
      <c r="II154" s="174"/>
      <c r="IJ154" s="174"/>
      <c r="IK154" s="174"/>
      <c r="IL154" s="174"/>
      <c r="IM154" s="174"/>
      <c r="IN154" s="174"/>
      <c r="IO154" s="174"/>
      <c r="IP154" s="174"/>
      <c r="IQ154" s="174"/>
      <c r="IR154" s="174"/>
      <c r="IS154" s="174"/>
      <c r="IT154" s="174"/>
      <c r="IU154" s="174"/>
      <c r="IV154" s="174"/>
      <c r="IW154" s="237"/>
    </row>
    <row r="155" ht="13.65" customHeight="1">
      <c r="A155" s="281"/>
      <c r="B155" s="330">
        <v>4622</v>
      </c>
      <c r="C155" t="s" s="332">
        <v>2145</v>
      </c>
      <c r="D155" s="333"/>
      <c r="E155" s="333"/>
      <c r="F155" s="333"/>
      <c r="G155" s="333"/>
      <c r="H155" s="334"/>
      <c r="I155" s="184">
        <v>136</v>
      </c>
      <c r="J155" s="305">
        <v>0</v>
      </c>
      <c r="K155" s="305">
        <v>0</v>
      </c>
      <c r="L155" t="s" s="304">
        <f>IF(J155&gt;0,IF(K155/J155&gt;=100,"&gt;&gt;100",K155/J155*100),"-")</f>
        <v>2015</v>
      </c>
      <c r="M155" s="286"/>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4"/>
      <c r="CH155" s="174"/>
      <c r="CI155" s="174"/>
      <c r="CJ155" s="174"/>
      <c r="CK155" s="174"/>
      <c r="CL155" s="174"/>
      <c r="CM155" s="174"/>
      <c r="CN155" s="174"/>
      <c r="CO155" s="174"/>
      <c r="CP155" s="174"/>
      <c r="CQ155" s="174"/>
      <c r="CR155" s="174"/>
      <c r="CS155" s="174"/>
      <c r="CT155" s="174"/>
      <c r="CU155" s="174"/>
      <c r="CV155" s="174"/>
      <c r="CW155" s="174"/>
      <c r="CX155" s="174"/>
      <c r="CY155" s="174"/>
      <c r="CZ155" s="174"/>
      <c r="DA155" s="174"/>
      <c r="DB155" s="174"/>
      <c r="DC155" s="174"/>
      <c r="DD155" s="174"/>
      <c r="DE155" s="174"/>
      <c r="DF155" s="174"/>
      <c r="DG155" s="174"/>
      <c r="DH155" s="174"/>
      <c r="DI155" s="174"/>
      <c r="DJ155" s="174"/>
      <c r="DK155" s="174"/>
      <c r="DL155" s="174"/>
      <c r="DM155" s="174"/>
      <c r="DN155" s="174"/>
      <c r="DO155" s="174"/>
      <c r="DP155" s="174"/>
      <c r="DQ155" s="174"/>
      <c r="DR155" s="174"/>
      <c r="DS155" s="174"/>
      <c r="DT155" s="174"/>
      <c r="DU155" s="174"/>
      <c r="DV155" s="174"/>
      <c r="DW155" s="174"/>
      <c r="DX155" s="174"/>
      <c r="DY155" s="174"/>
      <c r="DZ155" s="174"/>
      <c r="EA155" s="174"/>
      <c r="EB155" s="174"/>
      <c r="EC155" s="174"/>
      <c r="ED155" s="174"/>
      <c r="EE155" s="174"/>
      <c r="EF155" s="174"/>
      <c r="EG155" s="174"/>
      <c r="EH155" s="174"/>
      <c r="EI155" s="174"/>
      <c r="EJ155" s="174"/>
      <c r="EK155" s="174"/>
      <c r="EL155" s="174"/>
      <c r="EM155" s="174"/>
      <c r="EN155" s="174"/>
      <c r="EO155" s="174"/>
      <c r="EP155" s="174"/>
      <c r="EQ155" s="174"/>
      <c r="ER155" s="174"/>
      <c r="ES155" s="174"/>
      <c r="ET155" s="174"/>
      <c r="EU155" s="174"/>
      <c r="EV155" s="174"/>
      <c r="EW155" s="174"/>
      <c r="EX155" s="174"/>
      <c r="EY155" s="174"/>
      <c r="EZ155" s="174"/>
      <c r="FA155" s="174"/>
      <c r="FB155" s="174"/>
      <c r="FC155" s="174"/>
      <c r="FD155" s="174"/>
      <c r="FE155" s="174"/>
      <c r="FF155" s="174"/>
      <c r="FG155" s="174"/>
      <c r="FH155" s="174"/>
      <c r="FI155" s="174"/>
      <c r="FJ155" s="174"/>
      <c r="FK155" s="174"/>
      <c r="FL155" s="174"/>
      <c r="FM155" s="174"/>
      <c r="FN155" s="174"/>
      <c r="FO155" s="174"/>
      <c r="FP155" s="174"/>
      <c r="FQ155" s="174"/>
      <c r="FR155" s="174"/>
      <c r="FS155" s="174"/>
      <c r="FT155" s="174"/>
      <c r="FU155" s="174"/>
      <c r="FV155" s="174"/>
      <c r="FW155" s="174"/>
      <c r="FX155" s="174"/>
      <c r="FY155" s="174"/>
      <c r="FZ155" s="174"/>
      <c r="GA155" s="174"/>
      <c r="GB155" s="174"/>
      <c r="GC155" s="174"/>
      <c r="GD155" s="174"/>
      <c r="GE155" s="174"/>
      <c r="GF155" s="174"/>
      <c r="GG155" s="174"/>
      <c r="GH155" s="174"/>
      <c r="GI155" s="174"/>
      <c r="GJ155" s="174"/>
      <c r="GK155" s="174"/>
      <c r="GL155" s="174"/>
      <c r="GM155" s="174"/>
      <c r="GN155" s="174"/>
      <c r="GO155" s="174"/>
      <c r="GP155" s="174"/>
      <c r="GQ155" s="174"/>
      <c r="GR155" s="174"/>
      <c r="GS155" s="174"/>
      <c r="GT155" s="174"/>
      <c r="GU155" s="174"/>
      <c r="GV155" s="174"/>
      <c r="GW155" s="174"/>
      <c r="GX155" s="174"/>
      <c r="GY155" s="174"/>
      <c r="GZ155" s="174"/>
      <c r="HA155" s="174"/>
      <c r="HB155" s="174"/>
      <c r="HC155" s="174"/>
      <c r="HD155" s="174"/>
      <c r="HE155" s="174"/>
      <c r="HF155" s="174"/>
      <c r="HG155" s="174"/>
      <c r="HH155" s="174"/>
      <c r="HI155" s="174"/>
      <c r="HJ155" s="174"/>
      <c r="HK155" s="174"/>
      <c r="HL155" s="174"/>
      <c r="HM155" s="174"/>
      <c r="HN155" s="174"/>
      <c r="HO155" s="174"/>
      <c r="HP155" s="174"/>
      <c r="HQ155" s="174"/>
      <c r="HR155" s="174"/>
      <c r="HS155" s="174"/>
      <c r="HT155" s="174"/>
      <c r="HU155" s="174"/>
      <c r="HV155" s="174"/>
      <c r="HW155" s="174"/>
      <c r="HX155" s="174"/>
      <c r="HY155" s="174"/>
      <c r="HZ155" s="174"/>
      <c r="IA155" s="174"/>
      <c r="IB155" s="174"/>
      <c r="IC155" s="174"/>
      <c r="ID155" s="174"/>
      <c r="IE155" s="174"/>
      <c r="IF155" s="174"/>
      <c r="IG155" s="174"/>
      <c r="IH155" s="174"/>
      <c r="II155" s="174"/>
      <c r="IJ155" s="174"/>
      <c r="IK155" s="174"/>
      <c r="IL155" s="174"/>
      <c r="IM155" s="174"/>
      <c r="IN155" s="174"/>
      <c r="IO155" s="174"/>
      <c r="IP155" s="174"/>
      <c r="IQ155" s="174"/>
      <c r="IR155" s="174"/>
      <c r="IS155" s="174"/>
      <c r="IT155" s="174"/>
      <c r="IU155" s="174"/>
      <c r="IV155" s="174"/>
      <c r="IW155" s="237"/>
    </row>
    <row r="156" ht="13.65" customHeight="1">
      <c r="A156" s="281"/>
      <c r="B156" s="330">
        <v>4623</v>
      </c>
      <c r="C156" t="s" s="332">
        <v>2146</v>
      </c>
      <c r="D156" s="333"/>
      <c r="E156" s="333"/>
      <c r="F156" s="333"/>
      <c r="G156" s="333"/>
      <c r="H156" s="334"/>
      <c r="I156" s="184">
        <v>137</v>
      </c>
      <c r="J156" s="305">
        <v>0</v>
      </c>
      <c r="K156" s="305">
        <v>0</v>
      </c>
      <c r="L156" t="s" s="304">
        <f>IF(J156&gt;0,IF(K156/J156&gt;=100,"&gt;&gt;100",K156/J156*100),"-")</f>
        <v>2015</v>
      </c>
      <c r="M156" s="286"/>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c r="CE156" s="174"/>
      <c r="CF156" s="174"/>
      <c r="CG156" s="174"/>
      <c r="CH156" s="174"/>
      <c r="CI156" s="174"/>
      <c r="CJ156" s="174"/>
      <c r="CK156" s="174"/>
      <c r="CL156" s="174"/>
      <c r="CM156" s="174"/>
      <c r="CN156" s="174"/>
      <c r="CO156" s="174"/>
      <c r="CP156" s="174"/>
      <c r="CQ156" s="174"/>
      <c r="CR156" s="174"/>
      <c r="CS156" s="174"/>
      <c r="CT156" s="174"/>
      <c r="CU156" s="174"/>
      <c r="CV156" s="174"/>
      <c r="CW156" s="174"/>
      <c r="CX156" s="174"/>
      <c r="CY156" s="174"/>
      <c r="CZ156" s="174"/>
      <c r="DA156" s="174"/>
      <c r="DB156" s="174"/>
      <c r="DC156" s="174"/>
      <c r="DD156" s="174"/>
      <c r="DE156" s="174"/>
      <c r="DF156" s="174"/>
      <c r="DG156" s="174"/>
      <c r="DH156" s="174"/>
      <c r="DI156" s="174"/>
      <c r="DJ156" s="174"/>
      <c r="DK156" s="174"/>
      <c r="DL156" s="174"/>
      <c r="DM156" s="174"/>
      <c r="DN156" s="174"/>
      <c r="DO156" s="174"/>
      <c r="DP156" s="174"/>
      <c r="DQ156" s="174"/>
      <c r="DR156" s="174"/>
      <c r="DS156" s="174"/>
      <c r="DT156" s="174"/>
      <c r="DU156" s="174"/>
      <c r="DV156" s="174"/>
      <c r="DW156" s="174"/>
      <c r="DX156" s="174"/>
      <c r="DY156" s="174"/>
      <c r="DZ156" s="174"/>
      <c r="EA156" s="174"/>
      <c r="EB156" s="174"/>
      <c r="EC156" s="174"/>
      <c r="ED156" s="174"/>
      <c r="EE156" s="174"/>
      <c r="EF156" s="174"/>
      <c r="EG156" s="174"/>
      <c r="EH156" s="174"/>
      <c r="EI156" s="174"/>
      <c r="EJ156" s="174"/>
      <c r="EK156" s="174"/>
      <c r="EL156" s="174"/>
      <c r="EM156" s="174"/>
      <c r="EN156" s="174"/>
      <c r="EO156" s="174"/>
      <c r="EP156" s="174"/>
      <c r="EQ156" s="174"/>
      <c r="ER156" s="174"/>
      <c r="ES156" s="174"/>
      <c r="ET156" s="174"/>
      <c r="EU156" s="174"/>
      <c r="EV156" s="174"/>
      <c r="EW156" s="174"/>
      <c r="EX156" s="174"/>
      <c r="EY156" s="174"/>
      <c r="EZ156" s="174"/>
      <c r="FA156" s="174"/>
      <c r="FB156" s="174"/>
      <c r="FC156" s="174"/>
      <c r="FD156" s="174"/>
      <c r="FE156" s="174"/>
      <c r="FF156" s="174"/>
      <c r="FG156" s="174"/>
      <c r="FH156" s="174"/>
      <c r="FI156" s="174"/>
      <c r="FJ156" s="174"/>
      <c r="FK156" s="174"/>
      <c r="FL156" s="174"/>
      <c r="FM156" s="174"/>
      <c r="FN156" s="174"/>
      <c r="FO156" s="174"/>
      <c r="FP156" s="174"/>
      <c r="FQ156" s="174"/>
      <c r="FR156" s="174"/>
      <c r="FS156" s="174"/>
      <c r="FT156" s="174"/>
      <c r="FU156" s="174"/>
      <c r="FV156" s="174"/>
      <c r="FW156" s="174"/>
      <c r="FX156" s="174"/>
      <c r="FY156" s="174"/>
      <c r="FZ156" s="174"/>
      <c r="GA156" s="174"/>
      <c r="GB156" s="174"/>
      <c r="GC156" s="174"/>
      <c r="GD156" s="174"/>
      <c r="GE156" s="174"/>
      <c r="GF156" s="174"/>
      <c r="GG156" s="174"/>
      <c r="GH156" s="174"/>
      <c r="GI156" s="174"/>
      <c r="GJ156" s="174"/>
      <c r="GK156" s="174"/>
      <c r="GL156" s="174"/>
      <c r="GM156" s="174"/>
      <c r="GN156" s="174"/>
      <c r="GO156" s="174"/>
      <c r="GP156" s="174"/>
      <c r="GQ156" s="174"/>
      <c r="GR156" s="174"/>
      <c r="GS156" s="174"/>
      <c r="GT156" s="174"/>
      <c r="GU156" s="174"/>
      <c r="GV156" s="174"/>
      <c r="GW156" s="174"/>
      <c r="GX156" s="174"/>
      <c r="GY156" s="174"/>
      <c r="GZ156" s="174"/>
      <c r="HA156" s="174"/>
      <c r="HB156" s="174"/>
      <c r="HC156" s="174"/>
      <c r="HD156" s="174"/>
      <c r="HE156" s="174"/>
      <c r="HF156" s="174"/>
      <c r="HG156" s="174"/>
      <c r="HH156" s="174"/>
      <c r="HI156" s="174"/>
      <c r="HJ156" s="174"/>
      <c r="HK156" s="174"/>
      <c r="HL156" s="174"/>
      <c r="HM156" s="174"/>
      <c r="HN156" s="174"/>
      <c r="HO156" s="174"/>
      <c r="HP156" s="174"/>
      <c r="HQ156" s="174"/>
      <c r="HR156" s="174"/>
      <c r="HS156" s="174"/>
      <c r="HT156" s="174"/>
      <c r="HU156" s="174"/>
      <c r="HV156" s="174"/>
      <c r="HW156" s="174"/>
      <c r="HX156" s="174"/>
      <c r="HY156" s="174"/>
      <c r="HZ156" s="174"/>
      <c r="IA156" s="174"/>
      <c r="IB156" s="174"/>
      <c r="IC156" s="174"/>
      <c r="ID156" s="174"/>
      <c r="IE156" s="174"/>
      <c r="IF156" s="174"/>
      <c r="IG156" s="174"/>
      <c r="IH156" s="174"/>
      <c r="II156" s="174"/>
      <c r="IJ156" s="174"/>
      <c r="IK156" s="174"/>
      <c r="IL156" s="174"/>
      <c r="IM156" s="174"/>
      <c r="IN156" s="174"/>
      <c r="IO156" s="174"/>
      <c r="IP156" s="174"/>
      <c r="IQ156" s="174"/>
      <c r="IR156" s="174"/>
      <c r="IS156" s="174"/>
      <c r="IT156" s="174"/>
      <c r="IU156" s="174"/>
      <c r="IV156" s="174"/>
      <c r="IW156" s="237"/>
    </row>
    <row r="157" ht="13.65" customHeight="1">
      <c r="A157" s="281"/>
      <c r="B157" s="330">
        <v>4624</v>
      </c>
      <c r="C157" t="s" s="332">
        <v>2147</v>
      </c>
      <c r="D157" s="333"/>
      <c r="E157" s="333"/>
      <c r="F157" s="333"/>
      <c r="G157" s="333"/>
      <c r="H157" s="334"/>
      <c r="I157" s="184">
        <v>138</v>
      </c>
      <c r="J157" s="305">
        <v>0</v>
      </c>
      <c r="K157" s="305">
        <v>0</v>
      </c>
      <c r="L157" t="s" s="304">
        <f>IF(J157&gt;0,IF(K157/J157&gt;=100,"&gt;&gt;100",K157/J157*100),"-")</f>
        <v>2015</v>
      </c>
      <c r="M157" s="286"/>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c r="CB157" s="174"/>
      <c r="CC157" s="174"/>
      <c r="CD157" s="174"/>
      <c r="CE157" s="174"/>
      <c r="CF157" s="174"/>
      <c r="CG157" s="174"/>
      <c r="CH157" s="174"/>
      <c r="CI157" s="174"/>
      <c r="CJ157" s="174"/>
      <c r="CK157" s="174"/>
      <c r="CL157" s="174"/>
      <c r="CM157" s="174"/>
      <c r="CN157" s="174"/>
      <c r="CO157" s="174"/>
      <c r="CP157" s="174"/>
      <c r="CQ157" s="174"/>
      <c r="CR157" s="174"/>
      <c r="CS157" s="174"/>
      <c r="CT157" s="174"/>
      <c r="CU157" s="174"/>
      <c r="CV157" s="174"/>
      <c r="CW157" s="174"/>
      <c r="CX157" s="174"/>
      <c r="CY157" s="174"/>
      <c r="CZ157" s="174"/>
      <c r="DA157" s="174"/>
      <c r="DB157" s="174"/>
      <c r="DC157" s="174"/>
      <c r="DD157" s="174"/>
      <c r="DE157" s="174"/>
      <c r="DF157" s="174"/>
      <c r="DG157" s="174"/>
      <c r="DH157" s="174"/>
      <c r="DI157" s="174"/>
      <c r="DJ157" s="174"/>
      <c r="DK157" s="174"/>
      <c r="DL157" s="174"/>
      <c r="DM157" s="174"/>
      <c r="DN157" s="174"/>
      <c r="DO157" s="174"/>
      <c r="DP157" s="174"/>
      <c r="DQ157" s="174"/>
      <c r="DR157" s="174"/>
      <c r="DS157" s="174"/>
      <c r="DT157" s="174"/>
      <c r="DU157" s="174"/>
      <c r="DV157" s="174"/>
      <c r="DW157" s="174"/>
      <c r="DX157" s="174"/>
      <c r="DY157" s="174"/>
      <c r="DZ157" s="174"/>
      <c r="EA157" s="174"/>
      <c r="EB157" s="174"/>
      <c r="EC157" s="174"/>
      <c r="ED157" s="174"/>
      <c r="EE157" s="174"/>
      <c r="EF157" s="174"/>
      <c r="EG157" s="174"/>
      <c r="EH157" s="174"/>
      <c r="EI157" s="174"/>
      <c r="EJ157" s="174"/>
      <c r="EK157" s="174"/>
      <c r="EL157" s="174"/>
      <c r="EM157" s="174"/>
      <c r="EN157" s="174"/>
      <c r="EO157" s="174"/>
      <c r="EP157" s="174"/>
      <c r="EQ157" s="174"/>
      <c r="ER157" s="174"/>
      <c r="ES157" s="174"/>
      <c r="ET157" s="174"/>
      <c r="EU157" s="174"/>
      <c r="EV157" s="174"/>
      <c r="EW157" s="174"/>
      <c r="EX157" s="174"/>
      <c r="EY157" s="174"/>
      <c r="EZ157" s="174"/>
      <c r="FA157" s="174"/>
      <c r="FB157" s="174"/>
      <c r="FC157" s="174"/>
      <c r="FD157" s="174"/>
      <c r="FE157" s="174"/>
      <c r="FF157" s="174"/>
      <c r="FG157" s="174"/>
      <c r="FH157" s="174"/>
      <c r="FI157" s="174"/>
      <c r="FJ157" s="174"/>
      <c r="FK157" s="174"/>
      <c r="FL157" s="174"/>
      <c r="FM157" s="174"/>
      <c r="FN157" s="174"/>
      <c r="FO157" s="174"/>
      <c r="FP157" s="174"/>
      <c r="FQ157" s="174"/>
      <c r="FR157" s="174"/>
      <c r="FS157" s="174"/>
      <c r="FT157" s="174"/>
      <c r="FU157" s="174"/>
      <c r="FV157" s="174"/>
      <c r="FW157" s="174"/>
      <c r="FX157" s="174"/>
      <c r="FY157" s="174"/>
      <c r="FZ157" s="174"/>
      <c r="GA157" s="174"/>
      <c r="GB157" s="174"/>
      <c r="GC157" s="174"/>
      <c r="GD157" s="174"/>
      <c r="GE157" s="174"/>
      <c r="GF157" s="174"/>
      <c r="GG157" s="174"/>
      <c r="GH157" s="174"/>
      <c r="GI157" s="174"/>
      <c r="GJ157" s="174"/>
      <c r="GK157" s="174"/>
      <c r="GL157" s="174"/>
      <c r="GM157" s="174"/>
      <c r="GN157" s="174"/>
      <c r="GO157" s="174"/>
      <c r="GP157" s="174"/>
      <c r="GQ157" s="174"/>
      <c r="GR157" s="174"/>
      <c r="GS157" s="174"/>
      <c r="GT157" s="174"/>
      <c r="GU157" s="174"/>
      <c r="GV157" s="174"/>
      <c r="GW157" s="174"/>
      <c r="GX157" s="174"/>
      <c r="GY157" s="174"/>
      <c r="GZ157" s="174"/>
      <c r="HA157" s="174"/>
      <c r="HB157" s="174"/>
      <c r="HC157" s="174"/>
      <c r="HD157" s="174"/>
      <c r="HE157" s="174"/>
      <c r="HF157" s="174"/>
      <c r="HG157" s="174"/>
      <c r="HH157" s="174"/>
      <c r="HI157" s="174"/>
      <c r="HJ157" s="174"/>
      <c r="HK157" s="174"/>
      <c r="HL157" s="174"/>
      <c r="HM157" s="174"/>
      <c r="HN157" s="174"/>
      <c r="HO157" s="174"/>
      <c r="HP157" s="174"/>
      <c r="HQ157" s="174"/>
      <c r="HR157" s="174"/>
      <c r="HS157" s="174"/>
      <c r="HT157" s="174"/>
      <c r="HU157" s="174"/>
      <c r="HV157" s="174"/>
      <c r="HW157" s="174"/>
      <c r="HX157" s="174"/>
      <c r="HY157" s="174"/>
      <c r="HZ157" s="174"/>
      <c r="IA157" s="174"/>
      <c r="IB157" s="174"/>
      <c r="IC157" s="174"/>
      <c r="ID157" s="174"/>
      <c r="IE157" s="174"/>
      <c r="IF157" s="174"/>
      <c r="IG157" s="174"/>
      <c r="IH157" s="174"/>
      <c r="II157" s="174"/>
      <c r="IJ157" s="174"/>
      <c r="IK157" s="174"/>
      <c r="IL157" s="174"/>
      <c r="IM157" s="174"/>
      <c r="IN157" s="174"/>
      <c r="IO157" s="174"/>
      <c r="IP157" s="174"/>
      <c r="IQ157" s="174"/>
      <c r="IR157" s="174"/>
      <c r="IS157" s="174"/>
      <c r="IT157" s="174"/>
      <c r="IU157" s="174"/>
      <c r="IV157" s="174"/>
      <c r="IW157" s="237"/>
    </row>
    <row r="158" ht="12.75" customHeight="1">
      <c r="A158" s="281"/>
      <c r="B158" s="330">
        <v>47</v>
      </c>
      <c r="C158" t="s" s="332">
        <v>2148</v>
      </c>
      <c r="D158" s="333"/>
      <c r="E158" s="333"/>
      <c r="F158" s="333"/>
      <c r="G158" s="333"/>
      <c r="H158" s="334"/>
      <c r="I158" s="184">
        <v>139</v>
      </c>
      <c r="J158" s="303">
        <f>SUM(J159:J162)</f>
        <v>0</v>
      </c>
      <c r="K158" s="303">
        <f>SUM(K159:K162)</f>
        <v>0</v>
      </c>
      <c r="L158" t="s" s="304">
        <f>IF(J158&gt;0,IF(K158/J158&gt;=100,"&gt;&gt;100",K158/J158*100),"-")</f>
        <v>2015</v>
      </c>
      <c r="M158" s="286"/>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4"/>
      <c r="CH158" s="174"/>
      <c r="CI158" s="174"/>
      <c r="CJ158" s="174"/>
      <c r="CK158" s="174"/>
      <c r="CL158" s="174"/>
      <c r="CM158" s="174"/>
      <c r="CN158" s="174"/>
      <c r="CO158" s="174"/>
      <c r="CP158" s="174"/>
      <c r="CQ158" s="174"/>
      <c r="CR158" s="174"/>
      <c r="CS158" s="174"/>
      <c r="CT158" s="174"/>
      <c r="CU158" s="174"/>
      <c r="CV158" s="174"/>
      <c r="CW158" s="174"/>
      <c r="CX158" s="174"/>
      <c r="CY158" s="174"/>
      <c r="CZ158" s="174"/>
      <c r="DA158" s="174"/>
      <c r="DB158" s="174"/>
      <c r="DC158" s="174"/>
      <c r="DD158" s="174"/>
      <c r="DE158" s="174"/>
      <c r="DF158" s="174"/>
      <c r="DG158" s="174"/>
      <c r="DH158" s="174"/>
      <c r="DI158" s="174"/>
      <c r="DJ158" s="174"/>
      <c r="DK158" s="174"/>
      <c r="DL158" s="174"/>
      <c r="DM158" s="174"/>
      <c r="DN158" s="174"/>
      <c r="DO158" s="174"/>
      <c r="DP158" s="174"/>
      <c r="DQ158" s="174"/>
      <c r="DR158" s="174"/>
      <c r="DS158" s="174"/>
      <c r="DT158" s="174"/>
      <c r="DU158" s="174"/>
      <c r="DV158" s="174"/>
      <c r="DW158" s="174"/>
      <c r="DX158" s="174"/>
      <c r="DY158" s="174"/>
      <c r="DZ158" s="174"/>
      <c r="EA158" s="174"/>
      <c r="EB158" s="174"/>
      <c r="EC158" s="174"/>
      <c r="ED158" s="174"/>
      <c r="EE158" s="174"/>
      <c r="EF158" s="174"/>
      <c r="EG158" s="174"/>
      <c r="EH158" s="174"/>
      <c r="EI158" s="174"/>
      <c r="EJ158" s="174"/>
      <c r="EK158" s="174"/>
      <c r="EL158" s="174"/>
      <c r="EM158" s="174"/>
      <c r="EN158" s="174"/>
      <c r="EO158" s="174"/>
      <c r="EP158" s="174"/>
      <c r="EQ158" s="174"/>
      <c r="ER158" s="174"/>
      <c r="ES158" s="174"/>
      <c r="ET158" s="174"/>
      <c r="EU158" s="174"/>
      <c r="EV158" s="174"/>
      <c r="EW158" s="174"/>
      <c r="EX158" s="174"/>
      <c r="EY158" s="174"/>
      <c r="EZ158" s="174"/>
      <c r="FA158" s="174"/>
      <c r="FB158" s="174"/>
      <c r="FC158" s="174"/>
      <c r="FD158" s="174"/>
      <c r="FE158" s="174"/>
      <c r="FF158" s="174"/>
      <c r="FG158" s="174"/>
      <c r="FH158" s="174"/>
      <c r="FI158" s="174"/>
      <c r="FJ158" s="174"/>
      <c r="FK158" s="174"/>
      <c r="FL158" s="174"/>
      <c r="FM158" s="174"/>
      <c r="FN158" s="174"/>
      <c r="FO158" s="174"/>
      <c r="FP158" s="174"/>
      <c r="FQ158" s="174"/>
      <c r="FR158" s="174"/>
      <c r="FS158" s="174"/>
      <c r="FT158" s="174"/>
      <c r="FU158" s="174"/>
      <c r="FV158" s="174"/>
      <c r="FW158" s="174"/>
      <c r="FX158" s="174"/>
      <c r="FY158" s="174"/>
      <c r="FZ158" s="174"/>
      <c r="GA158" s="174"/>
      <c r="GB158" s="174"/>
      <c r="GC158" s="174"/>
      <c r="GD158" s="174"/>
      <c r="GE158" s="174"/>
      <c r="GF158" s="174"/>
      <c r="GG158" s="174"/>
      <c r="GH158" s="174"/>
      <c r="GI158" s="174"/>
      <c r="GJ158" s="174"/>
      <c r="GK158" s="174"/>
      <c r="GL158" s="174"/>
      <c r="GM158" s="174"/>
      <c r="GN158" s="174"/>
      <c r="GO158" s="174"/>
      <c r="GP158" s="174"/>
      <c r="GQ158" s="174"/>
      <c r="GR158" s="174"/>
      <c r="GS158" s="174"/>
      <c r="GT158" s="174"/>
      <c r="GU158" s="174"/>
      <c r="GV158" s="174"/>
      <c r="GW158" s="174"/>
      <c r="GX158" s="174"/>
      <c r="GY158" s="174"/>
      <c r="GZ158" s="174"/>
      <c r="HA158" s="174"/>
      <c r="HB158" s="174"/>
      <c r="HC158" s="174"/>
      <c r="HD158" s="174"/>
      <c r="HE158" s="174"/>
      <c r="HF158" s="174"/>
      <c r="HG158" s="174"/>
      <c r="HH158" s="174"/>
      <c r="HI158" s="174"/>
      <c r="HJ158" s="174"/>
      <c r="HK158" s="174"/>
      <c r="HL158" s="174"/>
      <c r="HM158" s="174"/>
      <c r="HN158" s="174"/>
      <c r="HO158" s="174"/>
      <c r="HP158" s="174"/>
      <c r="HQ158" s="174"/>
      <c r="HR158" s="174"/>
      <c r="HS158" s="174"/>
      <c r="HT158" s="174"/>
      <c r="HU158" s="174"/>
      <c r="HV158" s="174"/>
      <c r="HW158" s="174"/>
      <c r="HX158" s="174"/>
      <c r="HY158" s="174"/>
      <c r="HZ158" s="174"/>
      <c r="IA158" s="174"/>
      <c r="IB158" s="174"/>
      <c r="IC158" s="174"/>
      <c r="ID158" s="174"/>
      <c r="IE158" s="174"/>
      <c r="IF158" s="174"/>
      <c r="IG158" s="174"/>
      <c r="IH158" s="174"/>
      <c r="II158" s="174"/>
      <c r="IJ158" s="174"/>
      <c r="IK158" s="174"/>
      <c r="IL158" s="174"/>
      <c r="IM158" s="174"/>
      <c r="IN158" s="174"/>
      <c r="IO158" s="174"/>
      <c r="IP158" s="174"/>
      <c r="IQ158" s="174"/>
      <c r="IR158" s="174"/>
      <c r="IS158" s="174"/>
      <c r="IT158" s="174"/>
      <c r="IU158" s="174"/>
      <c r="IV158" s="174"/>
      <c r="IW158" s="237"/>
    </row>
    <row r="159" ht="12.75" customHeight="1">
      <c r="A159" s="281"/>
      <c r="B159" s="330">
        <v>4711</v>
      </c>
      <c r="C159" t="s" s="332">
        <v>2149</v>
      </c>
      <c r="D159" s="333"/>
      <c r="E159" s="333"/>
      <c r="F159" s="333"/>
      <c r="G159" s="333"/>
      <c r="H159" s="334"/>
      <c r="I159" s="184">
        <v>140</v>
      </c>
      <c r="J159" s="305">
        <v>0</v>
      </c>
      <c r="K159" s="305">
        <v>0</v>
      </c>
      <c r="L159" t="s" s="304">
        <f>IF(J159&gt;0,IF(K159/J159&gt;=100,"&gt;&gt;100",K159/J159*100),"-")</f>
        <v>2015</v>
      </c>
      <c r="M159" s="286"/>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c r="CL159" s="174"/>
      <c r="CM159" s="174"/>
      <c r="CN159" s="174"/>
      <c r="CO159" s="174"/>
      <c r="CP159" s="174"/>
      <c r="CQ159" s="174"/>
      <c r="CR159" s="174"/>
      <c r="CS159" s="174"/>
      <c r="CT159" s="174"/>
      <c r="CU159" s="174"/>
      <c r="CV159" s="174"/>
      <c r="CW159" s="174"/>
      <c r="CX159" s="174"/>
      <c r="CY159" s="174"/>
      <c r="CZ159" s="174"/>
      <c r="DA159" s="174"/>
      <c r="DB159" s="174"/>
      <c r="DC159" s="174"/>
      <c r="DD159" s="174"/>
      <c r="DE159" s="174"/>
      <c r="DF159" s="174"/>
      <c r="DG159" s="174"/>
      <c r="DH159" s="174"/>
      <c r="DI159" s="174"/>
      <c r="DJ159" s="174"/>
      <c r="DK159" s="174"/>
      <c r="DL159" s="174"/>
      <c r="DM159" s="174"/>
      <c r="DN159" s="174"/>
      <c r="DO159" s="174"/>
      <c r="DP159" s="174"/>
      <c r="DQ159" s="174"/>
      <c r="DR159" s="174"/>
      <c r="DS159" s="174"/>
      <c r="DT159" s="174"/>
      <c r="DU159" s="174"/>
      <c r="DV159" s="174"/>
      <c r="DW159" s="174"/>
      <c r="DX159" s="174"/>
      <c r="DY159" s="174"/>
      <c r="DZ159" s="174"/>
      <c r="EA159" s="174"/>
      <c r="EB159" s="174"/>
      <c r="EC159" s="174"/>
      <c r="ED159" s="174"/>
      <c r="EE159" s="174"/>
      <c r="EF159" s="174"/>
      <c r="EG159" s="174"/>
      <c r="EH159" s="174"/>
      <c r="EI159" s="174"/>
      <c r="EJ159" s="174"/>
      <c r="EK159" s="174"/>
      <c r="EL159" s="174"/>
      <c r="EM159" s="174"/>
      <c r="EN159" s="174"/>
      <c r="EO159" s="174"/>
      <c r="EP159" s="174"/>
      <c r="EQ159" s="174"/>
      <c r="ER159" s="174"/>
      <c r="ES159" s="174"/>
      <c r="ET159" s="174"/>
      <c r="EU159" s="174"/>
      <c r="EV159" s="174"/>
      <c r="EW159" s="174"/>
      <c r="EX159" s="174"/>
      <c r="EY159" s="174"/>
      <c r="EZ159" s="174"/>
      <c r="FA159" s="174"/>
      <c r="FB159" s="174"/>
      <c r="FC159" s="174"/>
      <c r="FD159" s="174"/>
      <c r="FE159" s="174"/>
      <c r="FF159" s="174"/>
      <c r="FG159" s="174"/>
      <c r="FH159" s="174"/>
      <c r="FI159" s="174"/>
      <c r="FJ159" s="174"/>
      <c r="FK159" s="174"/>
      <c r="FL159" s="174"/>
      <c r="FM159" s="174"/>
      <c r="FN159" s="174"/>
      <c r="FO159" s="174"/>
      <c r="FP159" s="174"/>
      <c r="FQ159" s="174"/>
      <c r="FR159" s="174"/>
      <c r="FS159" s="174"/>
      <c r="FT159" s="174"/>
      <c r="FU159" s="174"/>
      <c r="FV159" s="174"/>
      <c r="FW159" s="174"/>
      <c r="FX159" s="174"/>
      <c r="FY159" s="174"/>
      <c r="FZ159" s="174"/>
      <c r="GA159" s="174"/>
      <c r="GB159" s="174"/>
      <c r="GC159" s="174"/>
      <c r="GD159" s="174"/>
      <c r="GE159" s="174"/>
      <c r="GF159" s="174"/>
      <c r="GG159" s="174"/>
      <c r="GH159" s="174"/>
      <c r="GI159" s="174"/>
      <c r="GJ159" s="174"/>
      <c r="GK159" s="174"/>
      <c r="GL159" s="174"/>
      <c r="GM159" s="174"/>
      <c r="GN159" s="174"/>
      <c r="GO159" s="174"/>
      <c r="GP159" s="174"/>
      <c r="GQ159" s="174"/>
      <c r="GR159" s="174"/>
      <c r="GS159" s="174"/>
      <c r="GT159" s="174"/>
      <c r="GU159" s="174"/>
      <c r="GV159" s="174"/>
      <c r="GW159" s="174"/>
      <c r="GX159" s="174"/>
      <c r="GY159" s="174"/>
      <c r="GZ159" s="174"/>
      <c r="HA159" s="174"/>
      <c r="HB159" s="174"/>
      <c r="HC159" s="174"/>
      <c r="HD159" s="174"/>
      <c r="HE159" s="174"/>
      <c r="HF159" s="174"/>
      <c r="HG159" s="174"/>
      <c r="HH159" s="174"/>
      <c r="HI159" s="174"/>
      <c r="HJ159" s="174"/>
      <c r="HK159" s="174"/>
      <c r="HL159" s="174"/>
      <c r="HM159" s="174"/>
      <c r="HN159" s="174"/>
      <c r="HO159" s="174"/>
      <c r="HP159" s="174"/>
      <c r="HQ159" s="174"/>
      <c r="HR159" s="174"/>
      <c r="HS159" s="174"/>
      <c r="HT159" s="174"/>
      <c r="HU159" s="174"/>
      <c r="HV159" s="174"/>
      <c r="HW159" s="174"/>
      <c r="HX159" s="174"/>
      <c r="HY159" s="174"/>
      <c r="HZ159" s="174"/>
      <c r="IA159" s="174"/>
      <c r="IB159" s="174"/>
      <c r="IC159" s="174"/>
      <c r="ID159" s="174"/>
      <c r="IE159" s="174"/>
      <c r="IF159" s="174"/>
      <c r="IG159" s="174"/>
      <c r="IH159" s="174"/>
      <c r="II159" s="174"/>
      <c r="IJ159" s="174"/>
      <c r="IK159" s="174"/>
      <c r="IL159" s="174"/>
      <c r="IM159" s="174"/>
      <c r="IN159" s="174"/>
      <c r="IO159" s="174"/>
      <c r="IP159" s="174"/>
      <c r="IQ159" s="174"/>
      <c r="IR159" s="174"/>
      <c r="IS159" s="174"/>
      <c r="IT159" s="174"/>
      <c r="IU159" s="174"/>
      <c r="IV159" s="174"/>
      <c r="IW159" s="237"/>
    </row>
    <row r="160" ht="12.75" customHeight="1">
      <c r="A160" s="281"/>
      <c r="B160" s="330">
        <v>4712</v>
      </c>
      <c r="C160" t="s" s="332">
        <v>2150</v>
      </c>
      <c r="D160" s="333"/>
      <c r="E160" s="333"/>
      <c r="F160" s="333"/>
      <c r="G160" s="333"/>
      <c r="H160" s="334"/>
      <c r="I160" s="184">
        <v>141</v>
      </c>
      <c r="J160" s="305">
        <v>0</v>
      </c>
      <c r="K160" s="305">
        <v>0</v>
      </c>
      <c r="L160" t="s" s="304">
        <f>IF(J160&gt;0,IF(K160/J160&gt;=100,"&gt;&gt;100",K160/J160*100),"-")</f>
        <v>2015</v>
      </c>
      <c r="M160" s="286"/>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c r="CT160" s="174"/>
      <c r="CU160" s="174"/>
      <c r="CV160" s="174"/>
      <c r="CW160" s="174"/>
      <c r="CX160" s="174"/>
      <c r="CY160" s="174"/>
      <c r="CZ160" s="174"/>
      <c r="DA160" s="174"/>
      <c r="DB160" s="174"/>
      <c r="DC160" s="174"/>
      <c r="DD160" s="174"/>
      <c r="DE160" s="174"/>
      <c r="DF160" s="174"/>
      <c r="DG160" s="174"/>
      <c r="DH160" s="174"/>
      <c r="DI160" s="174"/>
      <c r="DJ160" s="174"/>
      <c r="DK160" s="174"/>
      <c r="DL160" s="174"/>
      <c r="DM160" s="174"/>
      <c r="DN160" s="174"/>
      <c r="DO160" s="174"/>
      <c r="DP160" s="174"/>
      <c r="DQ160" s="174"/>
      <c r="DR160" s="174"/>
      <c r="DS160" s="174"/>
      <c r="DT160" s="174"/>
      <c r="DU160" s="174"/>
      <c r="DV160" s="174"/>
      <c r="DW160" s="174"/>
      <c r="DX160" s="174"/>
      <c r="DY160" s="174"/>
      <c r="DZ160" s="174"/>
      <c r="EA160" s="174"/>
      <c r="EB160" s="174"/>
      <c r="EC160" s="174"/>
      <c r="ED160" s="174"/>
      <c r="EE160" s="174"/>
      <c r="EF160" s="174"/>
      <c r="EG160" s="174"/>
      <c r="EH160" s="174"/>
      <c r="EI160" s="174"/>
      <c r="EJ160" s="174"/>
      <c r="EK160" s="174"/>
      <c r="EL160" s="174"/>
      <c r="EM160" s="174"/>
      <c r="EN160" s="174"/>
      <c r="EO160" s="174"/>
      <c r="EP160" s="174"/>
      <c r="EQ160" s="174"/>
      <c r="ER160" s="174"/>
      <c r="ES160" s="174"/>
      <c r="ET160" s="174"/>
      <c r="EU160" s="174"/>
      <c r="EV160" s="174"/>
      <c r="EW160" s="174"/>
      <c r="EX160" s="174"/>
      <c r="EY160" s="174"/>
      <c r="EZ160" s="174"/>
      <c r="FA160" s="174"/>
      <c r="FB160" s="174"/>
      <c r="FC160" s="174"/>
      <c r="FD160" s="174"/>
      <c r="FE160" s="174"/>
      <c r="FF160" s="174"/>
      <c r="FG160" s="174"/>
      <c r="FH160" s="174"/>
      <c r="FI160" s="174"/>
      <c r="FJ160" s="174"/>
      <c r="FK160" s="174"/>
      <c r="FL160" s="174"/>
      <c r="FM160" s="174"/>
      <c r="FN160" s="174"/>
      <c r="FO160" s="174"/>
      <c r="FP160" s="174"/>
      <c r="FQ160" s="174"/>
      <c r="FR160" s="174"/>
      <c r="FS160" s="174"/>
      <c r="FT160" s="174"/>
      <c r="FU160" s="174"/>
      <c r="FV160" s="174"/>
      <c r="FW160" s="174"/>
      <c r="FX160" s="174"/>
      <c r="FY160" s="174"/>
      <c r="FZ160" s="174"/>
      <c r="GA160" s="174"/>
      <c r="GB160" s="174"/>
      <c r="GC160" s="174"/>
      <c r="GD160" s="174"/>
      <c r="GE160" s="174"/>
      <c r="GF160" s="174"/>
      <c r="GG160" s="174"/>
      <c r="GH160" s="174"/>
      <c r="GI160" s="174"/>
      <c r="GJ160" s="174"/>
      <c r="GK160" s="174"/>
      <c r="GL160" s="174"/>
      <c r="GM160" s="174"/>
      <c r="GN160" s="174"/>
      <c r="GO160" s="174"/>
      <c r="GP160" s="174"/>
      <c r="GQ160" s="174"/>
      <c r="GR160" s="174"/>
      <c r="GS160" s="174"/>
      <c r="GT160" s="174"/>
      <c r="GU160" s="174"/>
      <c r="GV160" s="174"/>
      <c r="GW160" s="174"/>
      <c r="GX160" s="174"/>
      <c r="GY160" s="174"/>
      <c r="GZ160" s="174"/>
      <c r="HA160" s="174"/>
      <c r="HB160" s="174"/>
      <c r="HC160" s="174"/>
      <c r="HD160" s="174"/>
      <c r="HE160" s="174"/>
      <c r="HF160" s="174"/>
      <c r="HG160" s="174"/>
      <c r="HH160" s="174"/>
      <c r="HI160" s="174"/>
      <c r="HJ160" s="174"/>
      <c r="HK160" s="174"/>
      <c r="HL160" s="174"/>
      <c r="HM160" s="174"/>
      <c r="HN160" s="174"/>
      <c r="HO160" s="174"/>
      <c r="HP160" s="174"/>
      <c r="HQ160" s="174"/>
      <c r="HR160" s="174"/>
      <c r="HS160" s="174"/>
      <c r="HT160" s="174"/>
      <c r="HU160" s="174"/>
      <c r="HV160" s="174"/>
      <c r="HW160" s="174"/>
      <c r="HX160" s="174"/>
      <c r="HY160" s="174"/>
      <c r="HZ160" s="174"/>
      <c r="IA160" s="174"/>
      <c r="IB160" s="174"/>
      <c r="IC160" s="174"/>
      <c r="ID160" s="174"/>
      <c r="IE160" s="174"/>
      <c r="IF160" s="174"/>
      <c r="IG160" s="174"/>
      <c r="IH160" s="174"/>
      <c r="II160" s="174"/>
      <c r="IJ160" s="174"/>
      <c r="IK160" s="174"/>
      <c r="IL160" s="174"/>
      <c r="IM160" s="174"/>
      <c r="IN160" s="174"/>
      <c r="IO160" s="174"/>
      <c r="IP160" s="174"/>
      <c r="IQ160" s="174"/>
      <c r="IR160" s="174"/>
      <c r="IS160" s="174"/>
      <c r="IT160" s="174"/>
      <c r="IU160" s="174"/>
      <c r="IV160" s="174"/>
      <c r="IW160" s="237"/>
    </row>
    <row r="161" ht="12.75" customHeight="1">
      <c r="A161" s="281"/>
      <c r="B161" s="330">
        <v>4713</v>
      </c>
      <c r="C161" t="s" s="332">
        <v>2151</v>
      </c>
      <c r="D161" s="333"/>
      <c r="E161" s="333"/>
      <c r="F161" s="333"/>
      <c r="G161" s="333"/>
      <c r="H161" s="334"/>
      <c r="I161" s="184">
        <v>142</v>
      </c>
      <c r="J161" s="305">
        <v>0</v>
      </c>
      <c r="K161" s="305">
        <v>0</v>
      </c>
      <c r="L161" t="s" s="304">
        <f>IF(J161&gt;0,IF(K161/J161&gt;=100,"&gt;&gt;100",K161/J161*100),"-")</f>
        <v>2015</v>
      </c>
      <c r="M161" s="286"/>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c r="CT161" s="174"/>
      <c r="CU161" s="174"/>
      <c r="CV161" s="174"/>
      <c r="CW161" s="174"/>
      <c r="CX161" s="174"/>
      <c r="CY161" s="174"/>
      <c r="CZ161" s="174"/>
      <c r="DA161" s="174"/>
      <c r="DB161" s="174"/>
      <c r="DC161" s="174"/>
      <c r="DD161" s="174"/>
      <c r="DE161" s="174"/>
      <c r="DF161" s="174"/>
      <c r="DG161" s="174"/>
      <c r="DH161" s="174"/>
      <c r="DI161" s="174"/>
      <c r="DJ161" s="174"/>
      <c r="DK161" s="174"/>
      <c r="DL161" s="174"/>
      <c r="DM161" s="174"/>
      <c r="DN161" s="174"/>
      <c r="DO161" s="174"/>
      <c r="DP161" s="174"/>
      <c r="DQ161" s="174"/>
      <c r="DR161" s="174"/>
      <c r="DS161" s="174"/>
      <c r="DT161" s="174"/>
      <c r="DU161" s="174"/>
      <c r="DV161" s="174"/>
      <c r="DW161" s="174"/>
      <c r="DX161" s="174"/>
      <c r="DY161" s="174"/>
      <c r="DZ161" s="174"/>
      <c r="EA161" s="174"/>
      <c r="EB161" s="174"/>
      <c r="EC161" s="174"/>
      <c r="ED161" s="174"/>
      <c r="EE161" s="174"/>
      <c r="EF161" s="174"/>
      <c r="EG161" s="174"/>
      <c r="EH161" s="174"/>
      <c r="EI161" s="174"/>
      <c r="EJ161" s="174"/>
      <c r="EK161" s="174"/>
      <c r="EL161" s="174"/>
      <c r="EM161" s="174"/>
      <c r="EN161" s="174"/>
      <c r="EO161" s="174"/>
      <c r="EP161" s="174"/>
      <c r="EQ161" s="174"/>
      <c r="ER161" s="174"/>
      <c r="ES161" s="174"/>
      <c r="ET161" s="174"/>
      <c r="EU161" s="174"/>
      <c r="EV161" s="174"/>
      <c r="EW161" s="174"/>
      <c r="EX161" s="174"/>
      <c r="EY161" s="174"/>
      <c r="EZ161" s="174"/>
      <c r="FA161" s="174"/>
      <c r="FB161" s="174"/>
      <c r="FC161" s="174"/>
      <c r="FD161" s="174"/>
      <c r="FE161" s="174"/>
      <c r="FF161" s="174"/>
      <c r="FG161" s="174"/>
      <c r="FH161" s="174"/>
      <c r="FI161" s="174"/>
      <c r="FJ161" s="174"/>
      <c r="FK161" s="174"/>
      <c r="FL161" s="174"/>
      <c r="FM161" s="174"/>
      <c r="FN161" s="174"/>
      <c r="FO161" s="174"/>
      <c r="FP161" s="174"/>
      <c r="FQ161" s="174"/>
      <c r="FR161" s="174"/>
      <c r="FS161" s="174"/>
      <c r="FT161" s="174"/>
      <c r="FU161" s="174"/>
      <c r="FV161" s="174"/>
      <c r="FW161" s="174"/>
      <c r="FX161" s="174"/>
      <c r="FY161" s="174"/>
      <c r="FZ161" s="174"/>
      <c r="GA161" s="174"/>
      <c r="GB161" s="174"/>
      <c r="GC161" s="174"/>
      <c r="GD161" s="174"/>
      <c r="GE161" s="174"/>
      <c r="GF161" s="174"/>
      <c r="GG161" s="174"/>
      <c r="GH161" s="174"/>
      <c r="GI161" s="174"/>
      <c r="GJ161" s="174"/>
      <c r="GK161" s="174"/>
      <c r="GL161" s="174"/>
      <c r="GM161" s="174"/>
      <c r="GN161" s="174"/>
      <c r="GO161" s="174"/>
      <c r="GP161" s="174"/>
      <c r="GQ161" s="174"/>
      <c r="GR161" s="174"/>
      <c r="GS161" s="174"/>
      <c r="GT161" s="174"/>
      <c r="GU161" s="174"/>
      <c r="GV161" s="174"/>
      <c r="GW161" s="174"/>
      <c r="GX161" s="174"/>
      <c r="GY161" s="174"/>
      <c r="GZ161" s="174"/>
      <c r="HA161" s="174"/>
      <c r="HB161" s="174"/>
      <c r="HC161" s="174"/>
      <c r="HD161" s="174"/>
      <c r="HE161" s="174"/>
      <c r="HF161" s="174"/>
      <c r="HG161" s="174"/>
      <c r="HH161" s="174"/>
      <c r="HI161" s="174"/>
      <c r="HJ161" s="174"/>
      <c r="HK161" s="174"/>
      <c r="HL161" s="174"/>
      <c r="HM161" s="174"/>
      <c r="HN161" s="174"/>
      <c r="HO161" s="174"/>
      <c r="HP161" s="174"/>
      <c r="HQ161" s="174"/>
      <c r="HR161" s="174"/>
      <c r="HS161" s="174"/>
      <c r="HT161" s="174"/>
      <c r="HU161" s="174"/>
      <c r="HV161" s="174"/>
      <c r="HW161" s="174"/>
      <c r="HX161" s="174"/>
      <c r="HY161" s="174"/>
      <c r="HZ161" s="174"/>
      <c r="IA161" s="174"/>
      <c r="IB161" s="174"/>
      <c r="IC161" s="174"/>
      <c r="ID161" s="174"/>
      <c r="IE161" s="174"/>
      <c r="IF161" s="174"/>
      <c r="IG161" s="174"/>
      <c r="IH161" s="174"/>
      <c r="II161" s="174"/>
      <c r="IJ161" s="174"/>
      <c r="IK161" s="174"/>
      <c r="IL161" s="174"/>
      <c r="IM161" s="174"/>
      <c r="IN161" s="174"/>
      <c r="IO161" s="174"/>
      <c r="IP161" s="174"/>
      <c r="IQ161" s="174"/>
      <c r="IR161" s="174"/>
      <c r="IS161" s="174"/>
      <c r="IT161" s="174"/>
      <c r="IU161" s="174"/>
      <c r="IV161" s="174"/>
      <c r="IW161" s="237"/>
    </row>
    <row r="162" ht="12.75" customHeight="1">
      <c r="A162" s="281"/>
      <c r="B162" s="330">
        <v>4714</v>
      </c>
      <c r="C162" t="s" s="332">
        <v>2152</v>
      </c>
      <c r="D162" s="333"/>
      <c r="E162" s="333"/>
      <c r="F162" s="333"/>
      <c r="G162" s="333"/>
      <c r="H162" s="334"/>
      <c r="I162" s="184">
        <v>143</v>
      </c>
      <c r="J162" s="305">
        <v>0</v>
      </c>
      <c r="K162" s="305">
        <v>0</v>
      </c>
      <c r="L162" t="s" s="304">
        <f>IF(J162&gt;0,IF(K162/J162&gt;=100,"&gt;&gt;100",K162/J162*100),"-")</f>
        <v>2015</v>
      </c>
      <c r="M162" s="286"/>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c r="CT162" s="174"/>
      <c r="CU162" s="174"/>
      <c r="CV162" s="174"/>
      <c r="CW162" s="174"/>
      <c r="CX162" s="174"/>
      <c r="CY162" s="174"/>
      <c r="CZ162" s="174"/>
      <c r="DA162" s="174"/>
      <c r="DB162" s="174"/>
      <c r="DC162" s="174"/>
      <c r="DD162" s="174"/>
      <c r="DE162" s="174"/>
      <c r="DF162" s="174"/>
      <c r="DG162" s="174"/>
      <c r="DH162" s="174"/>
      <c r="DI162" s="174"/>
      <c r="DJ162" s="174"/>
      <c r="DK162" s="174"/>
      <c r="DL162" s="174"/>
      <c r="DM162" s="174"/>
      <c r="DN162" s="174"/>
      <c r="DO162" s="174"/>
      <c r="DP162" s="174"/>
      <c r="DQ162" s="174"/>
      <c r="DR162" s="174"/>
      <c r="DS162" s="174"/>
      <c r="DT162" s="174"/>
      <c r="DU162" s="174"/>
      <c r="DV162" s="174"/>
      <c r="DW162" s="174"/>
      <c r="DX162" s="174"/>
      <c r="DY162" s="174"/>
      <c r="DZ162" s="174"/>
      <c r="EA162" s="174"/>
      <c r="EB162" s="174"/>
      <c r="EC162" s="174"/>
      <c r="ED162" s="174"/>
      <c r="EE162" s="174"/>
      <c r="EF162" s="174"/>
      <c r="EG162" s="174"/>
      <c r="EH162" s="174"/>
      <c r="EI162" s="174"/>
      <c r="EJ162" s="174"/>
      <c r="EK162" s="174"/>
      <c r="EL162" s="174"/>
      <c r="EM162" s="174"/>
      <c r="EN162" s="174"/>
      <c r="EO162" s="174"/>
      <c r="EP162" s="174"/>
      <c r="EQ162" s="174"/>
      <c r="ER162" s="174"/>
      <c r="ES162" s="174"/>
      <c r="ET162" s="174"/>
      <c r="EU162" s="174"/>
      <c r="EV162" s="174"/>
      <c r="EW162" s="174"/>
      <c r="EX162" s="174"/>
      <c r="EY162" s="174"/>
      <c r="EZ162" s="174"/>
      <c r="FA162" s="174"/>
      <c r="FB162" s="174"/>
      <c r="FC162" s="174"/>
      <c r="FD162" s="174"/>
      <c r="FE162" s="174"/>
      <c r="FF162" s="174"/>
      <c r="FG162" s="174"/>
      <c r="FH162" s="174"/>
      <c r="FI162" s="174"/>
      <c r="FJ162" s="174"/>
      <c r="FK162" s="174"/>
      <c r="FL162" s="174"/>
      <c r="FM162" s="174"/>
      <c r="FN162" s="174"/>
      <c r="FO162" s="174"/>
      <c r="FP162" s="174"/>
      <c r="FQ162" s="174"/>
      <c r="FR162" s="174"/>
      <c r="FS162" s="174"/>
      <c r="FT162" s="174"/>
      <c r="FU162" s="174"/>
      <c r="FV162" s="174"/>
      <c r="FW162" s="174"/>
      <c r="FX162" s="174"/>
      <c r="FY162" s="174"/>
      <c r="FZ162" s="174"/>
      <c r="GA162" s="174"/>
      <c r="GB162" s="174"/>
      <c r="GC162" s="174"/>
      <c r="GD162" s="174"/>
      <c r="GE162" s="174"/>
      <c r="GF162" s="174"/>
      <c r="GG162" s="174"/>
      <c r="GH162" s="174"/>
      <c r="GI162" s="174"/>
      <c r="GJ162" s="174"/>
      <c r="GK162" s="174"/>
      <c r="GL162" s="174"/>
      <c r="GM162" s="174"/>
      <c r="GN162" s="174"/>
      <c r="GO162" s="174"/>
      <c r="GP162" s="174"/>
      <c r="GQ162" s="174"/>
      <c r="GR162" s="174"/>
      <c r="GS162" s="174"/>
      <c r="GT162" s="174"/>
      <c r="GU162" s="174"/>
      <c r="GV162" s="174"/>
      <c r="GW162" s="174"/>
      <c r="GX162" s="174"/>
      <c r="GY162" s="174"/>
      <c r="GZ162" s="174"/>
      <c r="HA162" s="174"/>
      <c r="HB162" s="174"/>
      <c r="HC162" s="174"/>
      <c r="HD162" s="174"/>
      <c r="HE162" s="174"/>
      <c r="HF162" s="174"/>
      <c r="HG162" s="174"/>
      <c r="HH162" s="174"/>
      <c r="HI162" s="174"/>
      <c r="HJ162" s="174"/>
      <c r="HK162" s="174"/>
      <c r="HL162" s="174"/>
      <c r="HM162" s="174"/>
      <c r="HN162" s="174"/>
      <c r="HO162" s="174"/>
      <c r="HP162" s="174"/>
      <c r="HQ162" s="174"/>
      <c r="HR162" s="174"/>
      <c r="HS162" s="174"/>
      <c r="HT162" s="174"/>
      <c r="HU162" s="174"/>
      <c r="HV162" s="174"/>
      <c r="HW162" s="174"/>
      <c r="HX162" s="174"/>
      <c r="HY162" s="174"/>
      <c r="HZ162" s="174"/>
      <c r="IA162" s="174"/>
      <c r="IB162" s="174"/>
      <c r="IC162" s="174"/>
      <c r="ID162" s="174"/>
      <c r="IE162" s="174"/>
      <c r="IF162" s="174"/>
      <c r="IG162" s="174"/>
      <c r="IH162" s="174"/>
      <c r="II162" s="174"/>
      <c r="IJ162" s="174"/>
      <c r="IK162" s="174"/>
      <c r="IL162" s="174"/>
      <c r="IM162" s="174"/>
      <c r="IN162" s="174"/>
      <c r="IO162" s="174"/>
      <c r="IP162" s="174"/>
      <c r="IQ162" s="174"/>
      <c r="IR162" s="174"/>
      <c r="IS162" s="174"/>
      <c r="IT162" s="174"/>
      <c r="IU162" s="174"/>
      <c r="IV162" s="174"/>
      <c r="IW162" s="237"/>
    </row>
    <row r="163" ht="13.65" customHeight="1">
      <c r="A163" s="281"/>
      <c r="B163" s="341"/>
      <c r="C163" t="s" s="332">
        <v>2153</v>
      </c>
      <c r="D163" s="333"/>
      <c r="E163" s="333"/>
      <c r="F163" s="333"/>
      <c r="G163" s="333"/>
      <c r="H163" s="334"/>
      <c r="I163" s="184">
        <v>144</v>
      </c>
      <c r="J163" s="305">
        <v>0</v>
      </c>
      <c r="K163" s="305">
        <v>0</v>
      </c>
      <c r="L163" t="s" s="304">
        <f>IF(J163&gt;0,IF(K163/J163&gt;=100,"&gt;&gt;100",K163/J163*100),"-")</f>
        <v>2015</v>
      </c>
      <c r="M163" s="286"/>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c r="CT163" s="174"/>
      <c r="CU163" s="174"/>
      <c r="CV163" s="174"/>
      <c r="CW163" s="174"/>
      <c r="CX163" s="174"/>
      <c r="CY163" s="174"/>
      <c r="CZ163" s="174"/>
      <c r="DA163" s="174"/>
      <c r="DB163" s="174"/>
      <c r="DC163" s="174"/>
      <c r="DD163" s="174"/>
      <c r="DE163" s="174"/>
      <c r="DF163" s="174"/>
      <c r="DG163" s="174"/>
      <c r="DH163" s="174"/>
      <c r="DI163" s="174"/>
      <c r="DJ163" s="174"/>
      <c r="DK163" s="174"/>
      <c r="DL163" s="174"/>
      <c r="DM163" s="174"/>
      <c r="DN163" s="174"/>
      <c r="DO163" s="174"/>
      <c r="DP163" s="174"/>
      <c r="DQ163" s="174"/>
      <c r="DR163" s="174"/>
      <c r="DS163" s="174"/>
      <c r="DT163" s="174"/>
      <c r="DU163" s="174"/>
      <c r="DV163" s="174"/>
      <c r="DW163" s="174"/>
      <c r="DX163" s="174"/>
      <c r="DY163" s="174"/>
      <c r="DZ163" s="174"/>
      <c r="EA163" s="174"/>
      <c r="EB163" s="174"/>
      <c r="EC163" s="174"/>
      <c r="ED163" s="174"/>
      <c r="EE163" s="174"/>
      <c r="EF163" s="174"/>
      <c r="EG163" s="174"/>
      <c r="EH163" s="174"/>
      <c r="EI163" s="174"/>
      <c r="EJ163" s="174"/>
      <c r="EK163" s="174"/>
      <c r="EL163" s="174"/>
      <c r="EM163" s="174"/>
      <c r="EN163" s="174"/>
      <c r="EO163" s="174"/>
      <c r="EP163" s="174"/>
      <c r="EQ163" s="174"/>
      <c r="ER163" s="174"/>
      <c r="ES163" s="174"/>
      <c r="ET163" s="174"/>
      <c r="EU163" s="174"/>
      <c r="EV163" s="174"/>
      <c r="EW163" s="174"/>
      <c r="EX163" s="174"/>
      <c r="EY163" s="174"/>
      <c r="EZ163" s="174"/>
      <c r="FA163" s="174"/>
      <c r="FB163" s="174"/>
      <c r="FC163" s="174"/>
      <c r="FD163" s="174"/>
      <c r="FE163" s="174"/>
      <c r="FF163" s="174"/>
      <c r="FG163" s="174"/>
      <c r="FH163" s="174"/>
      <c r="FI163" s="174"/>
      <c r="FJ163" s="174"/>
      <c r="FK163" s="174"/>
      <c r="FL163" s="174"/>
      <c r="FM163" s="174"/>
      <c r="FN163" s="174"/>
      <c r="FO163" s="174"/>
      <c r="FP163" s="174"/>
      <c r="FQ163" s="174"/>
      <c r="FR163" s="174"/>
      <c r="FS163" s="174"/>
      <c r="FT163" s="174"/>
      <c r="FU163" s="174"/>
      <c r="FV163" s="174"/>
      <c r="FW163" s="174"/>
      <c r="FX163" s="174"/>
      <c r="FY163" s="174"/>
      <c r="FZ163" s="174"/>
      <c r="GA163" s="174"/>
      <c r="GB163" s="174"/>
      <c r="GC163" s="174"/>
      <c r="GD163" s="174"/>
      <c r="GE163" s="174"/>
      <c r="GF163" s="174"/>
      <c r="GG163" s="174"/>
      <c r="GH163" s="174"/>
      <c r="GI163" s="174"/>
      <c r="GJ163" s="174"/>
      <c r="GK163" s="174"/>
      <c r="GL163" s="174"/>
      <c r="GM163" s="174"/>
      <c r="GN163" s="174"/>
      <c r="GO163" s="174"/>
      <c r="GP163" s="174"/>
      <c r="GQ163" s="174"/>
      <c r="GR163" s="174"/>
      <c r="GS163" s="174"/>
      <c r="GT163" s="174"/>
      <c r="GU163" s="174"/>
      <c r="GV163" s="174"/>
      <c r="GW163" s="174"/>
      <c r="GX163" s="174"/>
      <c r="GY163" s="174"/>
      <c r="GZ163" s="174"/>
      <c r="HA163" s="174"/>
      <c r="HB163" s="174"/>
      <c r="HC163" s="174"/>
      <c r="HD163" s="174"/>
      <c r="HE163" s="174"/>
      <c r="HF163" s="174"/>
      <c r="HG163" s="174"/>
      <c r="HH163" s="174"/>
      <c r="HI163" s="174"/>
      <c r="HJ163" s="174"/>
      <c r="HK163" s="174"/>
      <c r="HL163" s="174"/>
      <c r="HM163" s="174"/>
      <c r="HN163" s="174"/>
      <c r="HO163" s="174"/>
      <c r="HP163" s="174"/>
      <c r="HQ163" s="174"/>
      <c r="HR163" s="174"/>
      <c r="HS163" s="174"/>
      <c r="HT163" s="174"/>
      <c r="HU163" s="174"/>
      <c r="HV163" s="174"/>
      <c r="HW163" s="174"/>
      <c r="HX163" s="174"/>
      <c r="HY163" s="174"/>
      <c r="HZ163" s="174"/>
      <c r="IA163" s="174"/>
      <c r="IB163" s="174"/>
      <c r="IC163" s="174"/>
      <c r="ID163" s="174"/>
      <c r="IE163" s="174"/>
      <c r="IF163" s="174"/>
      <c r="IG163" s="174"/>
      <c r="IH163" s="174"/>
      <c r="II163" s="174"/>
      <c r="IJ163" s="174"/>
      <c r="IK163" s="174"/>
      <c r="IL163" s="174"/>
      <c r="IM163" s="174"/>
      <c r="IN163" s="174"/>
      <c r="IO163" s="174"/>
      <c r="IP163" s="174"/>
      <c r="IQ163" s="174"/>
      <c r="IR163" s="174"/>
      <c r="IS163" s="174"/>
      <c r="IT163" s="174"/>
      <c r="IU163" s="174"/>
      <c r="IV163" s="174"/>
      <c r="IW163" s="237"/>
    </row>
    <row r="164" ht="13.65" customHeight="1">
      <c r="A164" s="281"/>
      <c r="B164" s="341"/>
      <c r="C164" t="s" s="332">
        <v>2154</v>
      </c>
      <c r="D164" s="333"/>
      <c r="E164" s="333"/>
      <c r="F164" s="333"/>
      <c r="G164" s="333"/>
      <c r="H164" s="334"/>
      <c r="I164" s="184">
        <v>145</v>
      </c>
      <c r="J164" s="305">
        <v>0</v>
      </c>
      <c r="K164" s="305">
        <v>0</v>
      </c>
      <c r="L164" t="s" s="304">
        <f>IF(J164&gt;0,IF(K164/J164&gt;=100,"&gt;&gt;100",K164/J164*100),"-")</f>
        <v>2015</v>
      </c>
      <c r="M164" s="286"/>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c r="CT164" s="174"/>
      <c r="CU164" s="174"/>
      <c r="CV164" s="174"/>
      <c r="CW164" s="174"/>
      <c r="CX164" s="174"/>
      <c r="CY164" s="174"/>
      <c r="CZ164" s="174"/>
      <c r="DA164" s="174"/>
      <c r="DB164" s="174"/>
      <c r="DC164" s="174"/>
      <c r="DD164" s="174"/>
      <c r="DE164" s="174"/>
      <c r="DF164" s="174"/>
      <c r="DG164" s="174"/>
      <c r="DH164" s="174"/>
      <c r="DI164" s="174"/>
      <c r="DJ164" s="174"/>
      <c r="DK164" s="174"/>
      <c r="DL164" s="174"/>
      <c r="DM164" s="174"/>
      <c r="DN164" s="174"/>
      <c r="DO164" s="174"/>
      <c r="DP164" s="174"/>
      <c r="DQ164" s="174"/>
      <c r="DR164" s="174"/>
      <c r="DS164" s="174"/>
      <c r="DT164" s="174"/>
      <c r="DU164" s="174"/>
      <c r="DV164" s="174"/>
      <c r="DW164" s="174"/>
      <c r="DX164" s="174"/>
      <c r="DY164" s="174"/>
      <c r="DZ164" s="174"/>
      <c r="EA164" s="174"/>
      <c r="EB164" s="174"/>
      <c r="EC164" s="174"/>
      <c r="ED164" s="174"/>
      <c r="EE164" s="174"/>
      <c r="EF164" s="174"/>
      <c r="EG164" s="174"/>
      <c r="EH164" s="174"/>
      <c r="EI164" s="174"/>
      <c r="EJ164" s="174"/>
      <c r="EK164" s="174"/>
      <c r="EL164" s="174"/>
      <c r="EM164" s="174"/>
      <c r="EN164" s="174"/>
      <c r="EO164" s="174"/>
      <c r="EP164" s="174"/>
      <c r="EQ164" s="174"/>
      <c r="ER164" s="174"/>
      <c r="ES164" s="174"/>
      <c r="ET164" s="174"/>
      <c r="EU164" s="174"/>
      <c r="EV164" s="174"/>
      <c r="EW164" s="174"/>
      <c r="EX164" s="174"/>
      <c r="EY164" s="174"/>
      <c r="EZ164" s="174"/>
      <c r="FA164" s="174"/>
      <c r="FB164" s="174"/>
      <c r="FC164" s="174"/>
      <c r="FD164" s="174"/>
      <c r="FE164" s="174"/>
      <c r="FF164" s="174"/>
      <c r="FG164" s="174"/>
      <c r="FH164" s="174"/>
      <c r="FI164" s="174"/>
      <c r="FJ164" s="174"/>
      <c r="FK164" s="174"/>
      <c r="FL164" s="174"/>
      <c r="FM164" s="174"/>
      <c r="FN164" s="174"/>
      <c r="FO164" s="174"/>
      <c r="FP164" s="174"/>
      <c r="FQ164" s="174"/>
      <c r="FR164" s="174"/>
      <c r="FS164" s="174"/>
      <c r="FT164" s="174"/>
      <c r="FU164" s="174"/>
      <c r="FV164" s="174"/>
      <c r="FW164" s="174"/>
      <c r="FX164" s="174"/>
      <c r="FY164" s="174"/>
      <c r="FZ164" s="174"/>
      <c r="GA164" s="174"/>
      <c r="GB164" s="174"/>
      <c r="GC164" s="174"/>
      <c r="GD164" s="174"/>
      <c r="GE164" s="174"/>
      <c r="GF164" s="174"/>
      <c r="GG164" s="174"/>
      <c r="GH164" s="174"/>
      <c r="GI164" s="174"/>
      <c r="GJ164" s="174"/>
      <c r="GK164" s="174"/>
      <c r="GL164" s="174"/>
      <c r="GM164" s="174"/>
      <c r="GN164" s="174"/>
      <c r="GO164" s="174"/>
      <c r="GP164" s="174"/>
      <c r="GQ164" s="174"/>
      <c r="GR164" s="174"/>
      <c r="GS164" s="174"/>
      <c r="GT164" s="174"/>
      <c r="GU164" s="174"/>
      <c r="GV164" s="174"/>
      <c r="GW164" s="174"/>
      <c r="GX164" s="174"/>
      <c r="GY164" s="174"/>
      <c r="GZ164" s="174"/>
      <c r="HA164" s="174"/>
      <c r="HB164" s="174"/>
      <c r="HC164" s="174"/>
      <c r="HD164" s="174"/>
      <c r="HE164" s="174"/>
      <c r="HF164" s="174"/>
      <c r="HG164" s="174"/>
      <c r="HH164" s="174"/>
      <c r="HI164" s="174"/>
      <c r="HJ164" s="174"/>
      <c r="HK164" s="174"/>
      <c r="HL164" s="174"/>
      <c r="HM164" s="174"/>
      <c r="HN164" s="174"/>
      <c r="HO164" s="174"/>
      <c r="HP164" s="174"/>
      <c r="HQ164" s="174"/>
      <c r="HR164" s="174"/>
      <c r="HS164" s="174"/>
      <c r="HT164" s="174"/>
      <c r="HU164" s="174"/>
      <c r="HV164" s="174"/>
      <c r="HW164" s="174"/>
      <c r="HX164" s="174"/>
      <c r="HY164" s="174"/>
      <c r="HZ164" s="174"/>
      <c r="IA164" s="174"/>
      <c r="IB164" s="174"/>
      <c r="IC164" s="174"/>
      <c r="ID164" s="174"/>
      <c r="IE164" s="174"/>
      <c r="IF164" s="174"/>
      <c r="IG164" s="174"/>
      <c r="IH164" s="174"/>
      <c r="II164" s="174"/>
      <c r="IJ164" s="174"/>
      <c r="IK164" s="174"/>
      <c r="IL164" s="174"/>
      <c r="IM164" s="174"/>
      <c r="IN164" s="174"/>
      <c r="IO164" s="174"/>
      <c r="IP164" s="174"/>
      <c r="IQ164" s="174"/>
      <c r="IR164" s="174"/>
      <c r="IS164" s="174"/>
      <c r="IT164" s="174"/>
      <c r="IU164" s="174"/>
      <c r="IV164" s="174"/>
      <c r="IW164" s="237"/>
    </row>
    <row r="165" ht="12.75" customHeight="1">
      <c r="A165" s="281"/>
      <c r="B165" s="341"/>
      <c r="C165" t="s" s="332">
        <v>2155</v>
      </c>
      <c r="D165" s="333"/>
      <c r="E165" s="333"/>
      <c r="F165" s="333"/>
      <c r="G165" s="333"/>
      <c r="H165" s="334"/>
      <c r="I165" s="184">
        <v>146</v>
      </c>
      <c r="J165" s="303">
        <f>IF(J164&gt;=J163,J164-J163,0)</f>
        <v>0</v>
      </c>
      <c r="K165" s="303">
        <f>IF(K164&gt;=K163,K164-K163,0)</f>
        <v>0</v>
      </c>
      <c r="L165" t="s" s="304">
        <f>IF(J165&gt;0,IF(K165/J165&gt;=100,"&gt;&gt;100",K165/J165*100),"-")</f>
        <v>2015</v>
      </c>
      <c r="M165" s="286"/>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4"/>
      <c r="CH165" s="174"/>
      <c r="CI165" s="174"/>
      <c r="CJ165" s="174"/>
      <c r="CK165" s="174"/>
      <c r="CL165" s="174"/>
      <c r="CM165" s="174"/>
      <c r="CN165" s="174"/>
      <c r="CO165" s="174"/>
      <c r="CP165" s="174"/>
      <c r="CQ165" s="174"/>
      <c r="CR165" s="174"/>
      <c r="CS165" s="174"/>
      <c r="CT165" s="174"/>
      <c r="CU165" s="174"/>
      <c r="CV165" s="174"/>
      <c r="CW165" s="174"/>
      <c r="CX165" s="174"/>
      <c r="CY165" s="174"/>
      <c r="CZ165" s="174"/>
      <c r="DA165" s="174"/>
      <c r="DB165" s="174"/>
      <c r="DC165" s="174"/>
      <c r="DD165" s="174"/>
      <c r="DE165" s="174"/>
      <c r="DF165" s="174"/>
      <c r="DG165" s="174"/>
      <c r="DH165" s="174"/>
      <c r="DI165" s="174"/>
      <c r="DJ165" s="174"/>
      <c r="DK165" s="174"/>
      <c r="DL165" s="174"/>
      <c r="DM165" s="174"/>
      <c r="DN165" s="174"/>
      <c r="DO165" s="174"/>
      <c r="DP165" s="174"/>
      <c r="DQ165" s="174"/>
      <c r="DR165" s="174"/>
      <c r="DS165" s="174"/>
      <c r="DT165" s="174"/>
      <c r="DU165" s="174"/>
      <c r="DV165" s="174"/>
      <c r="DW165" s="174"/>
      <c r="DX165" s="174"/>
      <c r="DY165" s="174"/>
      <c r="DZ165" s="174"/>
      <c r="EA165" s="174"/>
      <c r="EB165" s="174"/>
      <c r="EC165" s="174"/>
      <c r="ED165" s="174"/>
      <c r="EE165" s="174"/>
      <c r="EF165" s="174"/>
      <c r="EG165" s="174"/>
      <c r="EH165" s="174"/>
      <c r="EI165" s="174"/>
      <c r="EJ165" s="174"/>
      <c r="EK165" s="174"/>
      <c r="EL165" s="174"/>
      <c r="EM165" s="174"/>
      <c r="EN165" s="174"/>
      <c r="EO165" s="174"/>
      <c r="EP165" s="174"/>
      <c r="EQ165" s="174"/>
      <c r="ER165" s="174"/>
      <c r="ES165" s="174"/>
      <c r="ET165" s="174"/>
      <c r="EU165" s="174"/>
      <c r="EV165" s="174"/>
      <c r="EW165" s="174"/>
      <c r="EX165" s="174"/>
      <c r="EY165" s="174"/>
      <c r="EZ165" s="174"/>
      <c r="FA165" s="174"/>
      <c r="FB165" s="174"/>
      <c r="FC165" s="174"/>
      <c r="FD165" s="174"/>
      <c r="FE165" s="174"/>
      <c r="FF165" s="174"/>
      <c r="FG165" s="174"/>
      <c r="FH165" s="174"/>
      <c r="FI165" s="174"/>
      <c r="FJ165" s="174"/>
      <c r="FK165" s="174"/>
      <c r="FL165" s="174"/>
      <c r="FM165" s="174"/>
      <c r="FN165" s="174"/>
      <c r="FO165" s="174"/>
      <c r="FP165" s="174"/>
      <c r="FQ165" s="174"/>
      <c r="FR165" s="174"/>
      <c r="FS165" s="174"/>
      <c r="FT165" s="174"/>
      <c r="FU165" s="174"/>
      <c r="FV165" s="174"/>
      <c r="FW165" s="174"/>
      <c r="FX165" s="174"/>
      <c r="FY165" s="174"/>
      <c r="FZ165" s="174"/>
      <c r="GA165" s="174"/>
      <c r="GB165" s="174"/>
      <c r="GC165" s="174"/>
      <c r="GD165" s="174"/>
      <c r="GE165" s="174"/>
      <c r="GF165" s="174"/>
      <c r="GG165" s="174"/>
      <c r="GH165" s="174"/>
      <c r="GI165" s="174"/>
      <c r="GJ165" s="174"/>
      <c r="GK165" s="174"/>
      <c r="GL165" s="174"/>
      <c r="GM165" s="174"/>
      <c r="GN165" s="174"/>
      <c r="GO165" s="174"/>
      <c r="GP165" s="174"/>
      <c r="GQ165" s="174"/>
      <c r="GR165" s="174"/>
      <c r="GS165" s="174"/>
      <c r="GT165" s="174"/>
      <c r="GU165" s="174"/>
      <c r="GV165" s="174"/>
      <c r="GW165" s="174"/>
      <c r="GX165" s="174"/>
      <c r="GY165" s="174"/>
      <c r="GZ165" s="174"/>
      <c r="HA165" s="174"/>
      <c r="HB165" s="174"/>
      <c r="HC165" s="174"/>
      <c r="HD165" s="174"/>
      <c r="HE165" s="174"/>
      <c r="HF165" s="174"/>
      <c r="HG165" s="174"/>
      <c r="HH165" s="174"/>
      <c r="HI165" s="174"/>
      <c r="HJ165" s="174"/>
      <c r="HK165" s="174"/>
      <c r="HL165" s="174"/>
      <c r="HM165" s="174"/>
      <c r="HN165" s="174"/>
      <c r="HO165" s="174"/>
      <c r="HP165" s="174"/>
      <c r="HQ165" s="174"/>
      <c r="HR165" s="174"/>
      <c r="HS165" s="174"/>
      <c r="HT165" s="174"/>
      <c r="HU165" s="174"/>
      <c r="HV165" s="174"/>
      <c r="HW165" s="174"/>
      <c r="HX165" s="174"/>
      <c r="HY165" s="174"/>
      <c r="HZ165" s="174"/>
      <c r="IA165" s="174"/>
      <c r="IB165" s="174"/>
      <c r="IC165" s="174"/>
      <c r="ID165" s="174"/>
      <c r="IE165" s="174"/>
      <c r="IF165" s="174"/>
      <c r="IG165" s="174"/>
      <c r="IH165" s="174"/>
      <c r="II165" s="174"/>
      <c r="IJ165" s="174"/>
      <c r="IK165" s="174"/>
      <c r="IL165" s="174"/>
      <c r="IM165" s="174"/>
      <c r="IN165" s="174"/>
      <c r="IO165" s="174"/>
      <c r="IP165" s="174"/>
      <c r="IQ165" s="174"/>
      <c r="IR165" s="174"/>
      <c r="IS165" s="174"/>
      <c r="IT165" s="174"/>
      <c r="IU165" s="174"/>
      <c r="IV165" s="174"/>
      <c r="IW165" s="237"/>
    </row>
    <row r="166" ht="12.75" customHeight="1">
      <c r="A166" s="281"/>
      <c r="B166" s="341"/>
      <c r="C166" t="s" s="332">
        <v>2156</v>
      </c>
      <c r="D166" s="333"/>
      <c r="E166" s="333"/>
      <c r="F166" s="333"/>
      <c r="G166" s="333"/>
      <c r="H166" s="334"/>
      <c r="I166" s="184">
        <v>147</v>
      </c>
      <c r="J166" s="303">
        <f>IF(J163&gt;=J164,J163-J164,0)</f>
        <v>0</v>
      </c>
      <c r="K166" s="303">
        <f>IF(K163&gt;=K164,K163-K164,0)</f>
        <v>0</v>
      </c>
      <c r="L166" t="s" s="304">
        <f>IF(J166&gt;0,IF(K166/J166&gt;=100,"&gt;&gt;100",K166/J166*100),"-")</f>
        <v>2015</v>
      </c>
      <c r="M166" s="286"/>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4"/>
      <c r="CH166" s="174"/>
      <c r="CI166" s="174"/>
      <c r="CJ166" s="174"/>
      <c r="CK166" s="174"/>
      <c r="CL166" s="174"/>
      <c r="CM166" s="174"/>
      <c r="CN166" s="174"/>
      <c r="CO166" s="174"/>
      <c r="CP166" s="174"/>
      <c r="CQ166" s="174"/>
      <c r="CR166" s="174"/>
      <c r="CS166" s="174"/>
      <c r="CT166" s="174"/>
      <c r="CU166" s="174"/>
      <c r="CV166" s="174"/>
      <c r="CW166" s="174"/>
      <c r="CX166" s="174"/>
      <c r="CY166" s="174"/>
      <c r="CZ166" s="174"/>
      <c r="DA166" s="174"/>
      <c r="DB166" s="174"/>
      <c r="DC166" s="174"/>
      <c r="DD166" s="174"/>
      <c r="DE166" s="174"/>
      <c r="DF166" s="174"/>
      <c r="DG166" s="174"/>
      <c r="DH166" s="174"/>
      <c r="DI166" s="174"/>
      <c r="DJ166" s="174"/>
      <c r="DK166" s="174"/>
      <c r="DL166" s="174"/>
      <c r="DM166" s="174"/>
      <c r="DN166" s="174"/>
      <c r="DO166" s="174"/>
      <c r="DP166" s="174"/>
      <c r="DQ166" s="174"/>
      <c r="DR166" s="174"/>
      <c r="DS166" s="174"/>
      <c r="DT166" s="174"/>
      <c r="DU166" s="174"/>
      <c r="DV166" s="174"/>
      <c r="DW166" s="174"/>
      <c r="DX166" s="174"/>
      <c r="DY166" s="174"/>
      <c r="DZ166" s="174"/>
      <c r="EA166" s="174"/>
      <c r="EB166" s="174"/>
      <c r="EC166" s="174"/>
      <c r="ED166" s="174"/>
      <c r="EE166" s="174"/>
      <c r="EF166" s="174"/>
      <c r="EG166" s="174"/>
      <c r="EH166" s="174"/>
      <c r="EI166" s="174"/>
      <c r="EJ166" s="174"/>
      <c r="EK166" s="174"/>
      <c r="EL166" s="174"/>
      <c r="EM166" s="174"/>
      <c r="EN166" s="174"/>
      <c r="EO166" s="174"/>
      <c r="EP166" s="174"/>
      <c r="EQ166" s="174"/>
      <c r="ER166" s="174"/>
      <c r="ES166" s="174"/>
      <c r="ET166" s="174"/>
      <c r="EU166" s="174"/>
      <c r="EV166" s="174"/>
      <c r="EW166" s="174"/>
      <c r="EX166" s="174"/>
      <c r="EY166" s="174"/>
      <c r="EZ166" s="174"/>
      <c r="FA166" s="174"/>
      <c r="FB166" s="174"/>
      <c r="FC166" s="174"/>
      <c r="FD166" s="174"/>
      <c r="FE166" s="174"/>
      <c r="FF166" s="174"/>
      <c r="FG166" s="174"/>
      <c r="FH166" s="174"/>
      <c r="FI166" s="174"/>
      <c r="FJ166" s="174"/>
      <c r="FK166" s="174"/>
      <c r="FL166" s="174"/>
      <c r="FM166" s="174"/>
      <c r="FN166" s="174"/>
      <c r="FO166" s="174"/>
      <c r="FP166" s="174"/>
      <c r="FQ166" s="174"/>
      <c r="FR166" s="174"/>
      <c r="FS166" s="174"/>
      <c r="FT166" s="174"/>
      <c r="FU166" s="174"/>
      <c r="FV166" s="174"/>
      <c r="FW166" s="174"/>
      <c r="FX166" s="174"/>
      <c r="FY166" s="174"/>
      <c r="FZ166" s="174"/>
      <c r="GA166" s="174"/>
      <c r="GB166" s="174"/>
      <c r="GC166" s="174"/>
      <c r="GD166" s="174"/>
      <c r="GE166" s="174"/>
      <c r="GF166" s="174"/>
      <c r="GG166" s="174"/>
      <c r="GH166" s="174"/>
      <c r="GI166" s="174"/>
      <c r="GJ166" s="174"/>
      <c r="GK166" s="174"/>
      <c r="GL166" s="174"/>
      <c r="GM166" s="174"/>
      <c r="GN166" s="174"/>
      <c r="GO166" s="174"/>
      <c r="GP166" s="174"/>
      <c r="GQ166" s="174"/>
      <c r="GR166" s="174"/>
      <c r="GS166" s="174"/>
      <c r="GT166" s="174"/>
      <c r="GU166" s="174"/>
      <c r="GV166" s="174"/>
      <c r="GW166" s="174"/>
      <c r="GX166" s="174"/>
      <c r="GY166" s="174"/>
      <c r="GZ166" s="174"/>
      <c r="HA166" s="174"/>
      <c r="HB166" s="174"/>
      <c r="HC166" s="174"/>
      <c r="HD166" s="174"/>
      <c r="HE166" s="174"/>
      <c r="HF166" s="174"/>
      <c r="HG166" s="174"/>
      <c r="HH166" s="174"/>
      <c r="HI166" s="174"/>
      <c r="HJ166" s="174"/>
      <c r="HK166" s="174"/>
      <c r="HL166" s="174"/>
      <c r="HM166" s="174"/>
      <c r="HN166" s="174"/>
      <c r="HO166" s="174"/>
      <c r="HP166" s="174"/>
      <c r="HQ166" s="174"/>
      <c r="HR166" s="174"/>
      <c r="HS166" s="174"/>
      <c r="HT166" s="174"/>
      <c r="HU166" s="174"/>
      <c r="HV166" s="174"/>
      <c r="HW166" s="174"/>
      <c r="HX166" s="174"/>
      <c r="HY166" s="174"/>
      <c r="HZ166" s="174"/>
      <c r="IA166" s="174"/>
      <c r="IB166" s="174"/>
      <c r="IC166" s="174"/>
      <c r="ID166" s="174"/>
      <c r="IE166" s="174"/>
      <c r="IF166" s="174"/>
      <c r="IG166" s="174"/>
      <c r="IH166" s="174"/>
      <c r="II166" s="174"/>
      <c r="IJ166" s="174"/>
      <c r="IK166" s="174"/>
      <c r="IL166" s="174"/>
      <c r="IM166" s="174"/>
      <c r="IN166" s="174"/>
      <c r="IO166" s="174"/>
      <c r="IP166" s="174"/>
      <c r="IQ166" s="174"/>
      <c r="IR166" s="174"/>
      <c r="IS166" s="174"/>
      <c r="IT166" s="174"/>
      <c r="IU166" s="174"/>
      <c r="IV166" s="174"/>
      <c r="IW166" s="237"/>
    </row>
    <row r="167" ht="12.75" customHeight="1">
      <c r="A167" s="281"/>
      <c r="B167" s="341"/>
      <c r="C167" t="s" s="332">
        <v>2157</v>
      </c>
      <c r="D167" s="333"/>
      <c r="E167" s="333"/>
      <c r="F167" s="333"/>
      <c r="G167" s="333"/>
      <c r="H167" s="334"/>
      <c r="I167" s="184">
        <v>148</v>
      </c>
      <c r="J167" s="303">
        <f>J73-J165+J166</f>
        <v>112604</v>
      </c>
      <c r="K167" s="303">
        <f>K73-K165+K166</f>
        <v>81606</v>
      </c>
      <c r="L167" s="306">
        <f>IF(J167&gt;0,IF(K167/J167&gt;=100,"&gt;&gt;100",K167/J167*100),"-")</f>
        <v>72.471670633370</v>
      </c>
      <c r="M167" s="286"/>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4"/>
      <c r="CH167" s="174"/>
      <c r="CI167" s="174"/>
      <c r="CJ167" s="174"/>
      <c r="CK167" s="174"/>
      <c r="CL167" s="174"/>
      <c r="CM167" s="174"/>
      <c r="CN167" s="174"/>
      <c r="CO167" s="174"/>
      <c r="CP167" s="174"/>
      <c r="CQ167" s="174"/>
      <c r="CR167" s="174"/>
      <c r="CS167" s="174"/>
      <c r="CT167" s="174"/>
      <c r="CU167" s="174"/>
      <c r="CV167" s="174"/>
      <c r="CW167" s="174"/>
      <c r="CX167" s="174"/>
      <c r="CY167" s="174"/>
      <c r="CZ167" s="174"/>
      <c r="DA167" s="174"/>
      <c r="DB167" s="174"/>
      <c r="DC167" s="174"/>
      <c r="DD167" s="174"/>
      <c r="DE167" s="174"/>
      <c r="DF167" s="174"/>
      <c r="DG167" s="174"/>
      <c r="DH167" s="174"/>
      <c r="DI167" s="174"/>
      <c r="DJ167" s="174"/>
      <c r="DK167" s="174"/>
      <c r="DL167" s="174"/>
      <c r="DM167" s="174"/>
      <c r="DN167" s="174"/>
      <c r="DO167" s="174"/>
      <c r="DP167" s="174"/>
      <c r="DQ167" s="174"/>
      <c r="DR167" s="174"/>
      <c r="DS167" s="174"/>
      <c r="DT167" s="174"/>
      <c r="DU167" s="174"/>
      <c r="DV167" s="174"/>
      <c r="DW167" s="174"/>
      <c r="DX167" s="174"/>
      <c r="DY167" s="174"/>
      <c r="DZ167" s="174"/>
      <c r="EA167" s="174"/>
      <c r="EB167" s="174"/>
      <c r="EC167" s="174"/>
      <c r="ED167" s="174"/>
      <c r="EE167" s="174"/>
      <c r="EF167" s="174"/>
      <c r="EG167" s="174"/>
      <c r="EH167" s="174"/>
      <c r="EI167" s="174"/>
      <c r="EJ167" s="174"/>
      <c r="EK167" s="174"/>
      <c r="EL167" s="174"/>
      <c r="EM167" s="174"/>
      <c r="EN167" s="174"/>
      <c r="EO167" s="174"/>
      <c r="EP167" s="174"/>
      <c r="EQ167" s="174"/>
      <c r="ER167" s="174"/>
      <c r="ES167" s="174"/>
      <c r="ET167" s="174"/>
      <c r="EU167" s="174"/>
      <c r="EV167" s="174"/>
      <c r="EW167" s="174"/>
      <c r="EX167" s="174"/>
      <c r="EY167" s="174"/>
      <c r="EZ167" s="174"/>
      <c r="FA167" s="174"/>
      <c r="FB167" s="174"/>
      <c r="FC167" s="174"/>
      <c r="FD167" s="174"/>
      <c r="FE167" s="174"/>
      <c r="FF167" s="174"/>
      <c r="FG167" s="174"/>
      <c r="FH167" s="174"/>
      <c r="FI167" s="174"/>
      <c r="FJ167" s="174"/>
      <c r="FK167" s="174"/>
      <c r="FL167" s="174"/>
      <c r="FM167" s="174"/>
      <c r="FN167" s="174"/>
      <c r="FO167" s="174"/>
      <c r="FP167" s="174"/>
      <c r="FQ167" s="174"/>
      <c r="FR167" s="174"/>
      <c r="FS167" s="174"/>
      <c r="FT167" s="174"/>
      <c r="FU167" s="174"/>
      <c r="FV167" s="174"/>
      <c r="FW167" s="174"/>
      <c r="FX167" s="174"/>
      <c r="FY167" s="174"/>
      <c r="FZ167" s="174"/>
      <c r="GA167" s="174"/>
      <c r="GB167" s="174"/>
      <c r="GC167" s="174"/>
      <c r="GD167" s="174"/>
      <c r="GE167" s="174"/>
      <c r="GF167" s="174"/>
      <c r="GG167" s="174"/>
      <c r="GH167" s="174"/>
      <c r="GI167" s="174"/>
      <c r="GJ167" s="174"/>
      <c r="GK167" s="174"/>
      <c r="GL167" s="174"/>
      <c r="GM167" s="174"/>
      <c r="GN167" s="174"/>
      <c r="GO167" s="174"/>
      <c r="GP167" s="174"/>
      <c r="GQ167" s="174"/>
      <c r="GR167" s="174"/>
      <c r="GS167" s="174"/>
      <c r="GT167" s="174"/>
      <c r="GU167" s="174"/>
      <c r="GV167" s="174"/>
      <c r="GW167" s="174"/>
      <c r="GX167" s="174"/>
      <c r="GY167" s="174"/>
      <c r="GZ167" s="174"/>
      <c r="HA167" s="174"/>
      <c r="HB167" s="174"/>
      <c r="HC167" s="174"/>
      <c r="HD167" s="174"/>
      <c r="HE167" s="174"/>
      <c r="HF167" s="174"/>
      <c r="HG167" s="174"/>
      <c r="HH167" s="174"/>
      <c r="HI167" s="174"/>
      <c r="HJ167" s="174"/>
      <c r="HK167" s="174"/>
      <c r="HL167" s="174"/>
      <c r="HM167" s="174"/>
      <c r="HN167" s="174"/>
      <c r="HO167" s="174"/>
      <c r="HP167" s="174"/>
      <c r="HQ167" s="174"/>
      <c r="HR167" s="174"/>
      <c r="HS167" s="174"/>
      <c r="HT167" s="174"/>
      <c r="HU167" s="174"/>
      <c r="HV167" s="174"/>
      <c r="HW167" s="174"/>
      <c r="HX167" s="174"/>
      <c r="HY167" s="174"/>
      <c r="HZ167" s="174"/>
      <c r="IA167" s="174"/>
      <c r="IB167" s="174"/>
      <c r="IC167" s="174"/>
      <c r="ID167" s="174"/>
      <c r="IE167" s="174"/>
      <c r="IF167" s="174"/>
      <c r="IG167" s="174"/>
      <c r="IH167" s="174"/>
      <c r="II167" s="174"/>
      <c r="IJ167" s="174"/>
      <c r="IK167" s="174"/>
      <c r="IL167" s="174"/>
      <c r="IM167" s="174"/>
      <c r="IN167" s="174"/>
      <c r="IO167" s="174"/>
      <c r="IP167" s="174"/>
      <c r="IQ167" s="174"/>
      <c r="IR167" s="174"/>
      <c r="IS167" s="174"/>
      <c r="IT167" s="174"/>
      <c r="IU167" s="174"/>
      <c r="IV167" s="174"/>
      <c r="IW167" s="237"/>
    </row>
    <row r="168" ht="12.75" customHeight="1">
      <c r="A168" s="281"/>
      <c r="B168" s="341"/>
      <c r="C168" t="s" s="332">
        <v>2158</v>
      </c>
      <c r="D168" s="333"/>
      <c r="E168" s="333"/>
      <c r="F168" s="333"/>
      <c r="G168" s="333"/>
      <c r="H168" s="334"/>
      <c r="I168" s="184">
        <v>149</v>
      </c>
      <c r="J168" s="303">
        <f>IF(J19&gt;=J167,J19-J167,0)</f>
        <v>0</v>
      </c>
      <c r="K168" s="303">
        <f>IF(K19&gt;=K167,K19-K167,0)</f>
        <v>0</v>
      </c>
      <c r="L168" t="s" s="304">
        <f>IF(J168&gt;0,IF(K168/J168&gt;=100,"&gt;&gt;100",K168/J168*100),"-")</f>
        <v>2015</v>
      </c>
      <c r="M168" s="286"/>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174"/>
      <c r="CR168" s="174"/>
      <c r="CS168" s="174"/>
      <c r="CT168" s="174"/>
      <c r="CU168" s="174"/>
      <c r="CV168" s="174"/>
      <c r="CW168" s="174"/>
      <c r="CX168" s="174"/>
      <c r="CY168" s="174"/>
      <c r="CZ168" s="174"/>
      <c r="DA168" s="174"/>
      <c r="DB168" s="174"/>
      <c r="DC168" s="174"/>
      <c r="DD168" s="174"/>
      <c r="DE168" s="174"/>
      <c r="DF168" s="174"/>
      <c r="DG168" s="174"/>
      <c r="DH168" s="174"/>
      <c r="DI168" s="174"/>
      <c r="DJ168" s="174"/>
      <c r="DK168" s="174"/>
      <c r="DL168" s="174"/>
      <c r="DM168" s="174"/>
      <c r="DN168" s="174"/>
      <c r="DO168" s="174"/>
      <c r="DP168" s="174"/>
      <c r="DQ168" s="174"/>
      <c r="DR168" s="174"/>
      <c r="DS168" s="174"/>
      <c r="DT168" s="174"/>
      <c r="DU168" s="174"/>
      <c r="DV168" s="174"/>
      <c r="DW168" s="174"/>
      <c r="DX168" s="174"/>
      <c r="DY168" s="174"/>
      <c r="DZ168" s="174"/>
      <c r="EA168" s="174"/>
      <c r="EB168" s="174"/>
      <c r="EC168" s="174"/>
      <c r="ED168" s="174"/>
      <c r="EE168" s="174"/>
      <c r="EF168" s="174"/>
      <c r="EG168" s="174"/>
      <c r="EH168" s="174"/>
      <c r="EI168" s="174"/>
      <c r="EJ168" s="174"/>
      <c r="EK168" s="174"/>
      <c r="EL168" s="174"/>
      <c r="EM168" s="174"/>
      <c r="EN168" s="174"/>
      <c r="EO168" s="174"/>
      <c r="EP168" s="174"/>
      <c r="EQ168" s="174"/>
      <c r="ER168" s="174"/>
      <c r="ES168" s="174"/>
      <c r="ET168" s="174"/>
      <c r="EU168" s="174"/>
      <c r="EV168" s="174"/>
      <c r="EW168" s="174"/>
      <c r="EX168" s="174"/>
      <c r="EY168" s="174"/>
      <c r="EZ168" s="174"/>
      <c r="FA168" s="174"/>
      <c r="FB168" s="174"/>
      <c r="FC168" s="174"/>
      <c r="FD168" s="174"/>
      <c r="FE168" s="174"/>
      <c r="FF168" s="174"/>
      <c r="FG168" s="174"/>
      <c r="FH168" s="174"/>
      <c r="FI168" s="174"/>
      <c r="FJ168" s="174"/>
      <c r="FK168" s="174"/>
      <c r="FL168" s="174"/>
      <c r="FM168" s="174"/>
      <c r="FN168" s="174"/>
      <c r="FO168" s="174"/>
      <c r="FP168" s="174"/>
      <c r="FQ168" s="174"/>
      <c r="FR168" s="174"/>
      <c r="FS168" s="174"/>
      <c r="FT168" s="174"/>
      <c r="FU168" s="174"/>
      <c r="FV168" s="174"/>
      <c r="FW168" s="174"/>
      <c r="FX168" s="174"/>
      <c r="FY168" s="174"/>
      <c r="FZ168" s="174"/>
      <c r="GA168" s="174"/>
      <c r="GB168" s="174"/>
      <c r="GC168" s="174"/>
      <c r="GD168" s="174"/>
      <c r="GE168" s="174"/>
      <c r="GF168" s="174"/>
      <c r="GG168" s="174"/>
      <c r="GH168" s="174"/>
      <c r="GI168" s="174"/>
      <c r="GJ168" s="174"/>
      <c r="GK168" s="174"/>
      <c r="GL168" s="174"/>
      <c r="GM168" s="174"/>
      <c r="GN168" s="174"/>
      <c r="GO168" s="174"/>
      <c r="GP168" s="174"/>
      <c r="GQ168" s="174"/>
      <c r="GR168" s="174"/>
      <c r="GS168" s="174"/>
      <c r="GT168" s="174"/>
      <c r="GU168" s="174"/>
      <c r="GV168" s="174"/>
      <c r="GW168" s="174"/>
      <c r="GX168" s="174"/>
      <c r="GY168" s="174"/>
      <c r="GZ168" s="174"/>
      <c r="HA168" s="174"/>
      <c r="HB168" s="174"/>
      <c r="HC168" s="174"/>
      <c r="HD168" s="174"/>
      <c r="HE168" s="174"/>
      <c r="HF168" s="174"/>
      <c r="HG168" s="174"/>
      <c r="HH168" s="174"/>
      <c r="HI168" s="174"/>
      <c r="HJ168" s="174"/>
      <c r="HK168" s="174"/>
      <c r="HL168" s="174"/>
      <c r="HM168" s="174"/>
      <c r="HN168" s="174"/>
      <c r="HO168" s="174"/>
      <c r="HP168" s="174"/>
      <c r="HQ168" s="174"/>
      <c r="HR168" s="174"/>
      <c r="HS168" s="174"/>
      <c r="HT168" s="174"/>
      <c r="HU168" s="174"/>
      <c r="HV168" s="174"/>
      <c r="HW168" s="174"/>
      <c r="HX168" s="174"/>
      <c r="HY168" s="174"/>
      <c r="HZ168" s="174"/>
      <c r="IA168" s="174"/>
      <c r="IB168" s="174"/>
      <c r="IC168" s="174"/>
      <c r="ID168" s="174"/>
      <c r="IE168" s="174"/>
      <c r="IF168" s="174"/>
      <c r="IG168" s="174"/>
      <c r="IH168" s="174"/>
      <c r="II168" s="174"/>
      <c r="IJ168" s="174"/>
      <c r="IK168" s="174"/>
      <c r="IL168" s="174"/>
      <c r="IM168" s="174"/>
      <c r="IN168" s="174"/>
      <c r="IO168" s="174"/>
      <c r="IP168" s="174"/>
      <c r="IQ168" s="174"/>
      <c r="IR168" s="174"/>
      <c r="IS168" s="174"/>
      <c r="IT168" s="174"/>
      <c r="IU168" s="174"/>
      <c r="IV168" s="174"/>
      <c r="IW168" s="237"/>
    </row>
    <row r="169" ht="12.75" customHeight="1">
      <c r="A169" s="281"/>
      <c r="B169" s="341"/>
      <c r="C169" t="s" s="332">
        <v>2159</v>
      </c>
      <c r="D169" s="333"/>
      <c r="E169" s="333"/>
      <c r="F169" s="333"/>
      <c r="G169" s="333"/>
      <c r="H169" s="334"/>
      <c r="I169" s="184">
        <v>150</v>
      </c>
      <c r="J169" s="303">
        <f>IF(J167&gt;=J19,J167-J19,0)</f>
        <v>1502</v>
      </c>
      <c r="K169" s="303">
        <f>IF(K167&gt;=K19,K167-K19,0)</f>
        <v>10376</v>
      </c>
      <c r="L169" s="306">
        <f>IF(J169&gt;0,IF(K169/J169&gt;=100,"&gt;&gt;100",K169/J169*100),"-")</f>
        <v>690.812250332889</v>
      </c>
      <c r="M169" s="286"/>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c r="CT169" s="174"/>
      <c r="CU169" s="174"/>
      <c r="CV169" s="174"/>
      <c r="CW169" s="174"/>
      <c r="CX169" s="174"/>
      <c r="CY169" s="174"/>
      <c r="CZ169" s="174"/>
      <c r="DA169" s="174"/>
      <c r="DB169" s="174"/>
      <c r="DC169" s="174"/>
      <c r="DD169" s="174"/>
      <c r="DE169" s="174"/>
      <c r="DF169" s="174"/>
      <c r="DG169" s="174"/>
      <c r="DH169" s="174"/>
      <c r="DI169" s="174"/>
      <c r="DJ169" s="174"/>
      <c r="DK169" s="174"/>
      <c r="DL169" s="174"/>
      <c r="DM169" s="174"/>
      <c r="DN169" s="174"/>
      <c r="DO169" s="174"/>
      <c r="DP169" s="174"/>
      <c r="DQ169" s="174"/>
      <c r="DR169" s="174"/>
      <c r="DS169" s="174"/>
      <c r="DT169" s="174"/>
      <c r="DU169" s="174"/>
      <c r="DV169" s="174"/>
      <c r="DW169" s="174"/>
      <c r="DX169" s="174"/>
      <c r="DY169" s="174"/>
      <c r="DZ169" s="174"/>
      <c r="EA169" s="174"/>
      <c r="EB169" s="174"/>
      <c r="EC169" s="174"/>
      <c r="ED169" s="174"/>
      <c r="EE169" s="174"/>
      <c r="EF169" s="174"/>
      <c r="EG169" s="174"/>
      <c r="EH169" s="174"/>
      <c r="EI169" s="174"/>
      <c r="EJ169" s="174"/>
      <c r="EK169" s="174"/>
      <c r="EL169" s="174"/>
      <c r="EM169" s="174"/>
      <c r="EN169" s="174"/>
      <c r="EO169" s="174"/>
      <c r="EP169" s="174"/>
      <c r="EQ169" s="174"/>
      <c r="ER169" s="174"/>
      <c r="ES169" s="174"/>
      <c r="ET169" s="174"/>
      <c r="EU169" s="174"/>
      <c r="EV169" s="174"/>
      <c r="EW169" s="174"/>
      <c r="EX169" s="174"/>
      <c r="EY169" s="174"/>
      <c r="EZ169" s="174"/>
      <c r="FA169" s="174"/>
      <c r="FB169" s="174"/>
      <c r="FC169" s="174"/>
      <c r="FD169" s="174"/>
      <c r="FE169" s="174"/>
      <c r="FF169" s="174"/>
      <c r="FG169" s="174"/>
      <c r="FH169" s="174"/>
      <c r="FI169" s="174"/>
      <c r="FJ169" s="174"/>
      <c r="FK169" s="174"/>
      <c r="FL169" s="174"/>
      <c r="FM169" s="174"/>
      <c r="FN169" s="174"/>
      <c r="FO169" s="174"/>
      <c r="FP169" s="174"/>
      <c r="FQ169" s="174"/>
      <c r="FR169" s="174"/>
      <c r="FS169" s="174"/>
      <c r="FT169" s="174"/>
      <c r="FU169" s="174"/>
      <c r="FV169" s="174"/>
      <c r="FW169" s="174"/>
      <c r="FX169" s="174"/>
      <c r="FY169" s="174"/>
      <c r="FZ169" s="174"/>
      <c r="GA169" s="174"/>
      <c r="GB169" s="174"/>
      <c r="GC169" s="174"/>
      <c r="GD169" s="174"/>
      <c r="GE169" s="174"/>
      <c r="GF169" s="174"/>
      <c r="GG169" s="174"/>
      <c r="GH169" s="174"/>
      <c r="GI169" s="174"/>
      <c r="GJ169" s="174"/>
      <c r="GK169" s="174"/>
      <c r="GL169" s="174"/>
      <c r="GM169" s="174"/>
      <c r="GN169" s="174"/>
      <c r="GO169" s="174"/>
      <c r="GP169" s="174"/>
      <c r="GQ169" s="174"/>
      <c r="GR169" s="174"/>
      <c r="GS169" s="174"/>
      <c r="GT169" s="174"/>
      <c r="GU169" s="174"/>
      <c r="GV169" s="174"/>
      <c r="GW169" s="174"/>
      <c r="GX169" s="174"/>
      <c r="GY169" s="174"/>
      <c r="GZ169" s="174"/>
      <c r="HA169" s="174"/>
      <c r="HB169" s="174"/>
      <c r="HC169" s="174"/>
      <c r="HD169" s="174"/>
      <c r="HE169" s="174"/>
      <c r="HF169" s="174"/>
      <c r="HG169" s="174"/>
      <c r="HH169" s="174"/>
      <c r="HI169" s="174"/>
      <c r="HJ169" s="174"/>
      <c r="HK169" s="174"/>
      <c r="HL169" s="174"/>
      <c r="HM169" s="174"/>
      <c r="HN169" s="174"/>
      <c r="HO169" s="174"/>
      <c r="HP169" s="174"/>
      <c r="HQ169" s="174"/>
      <c r="HR169" s="174"/>
      <c r="HS169" s="174"/>
      <c r="HT169" s="174"/>
      <c r="HU169" s="174"/>
      <c r="HV169" s="174"/>
      <c r="HW169" s="174"/>
      <c r="HX169" s="174"/>
      <c r="HY169" s="174"/>
      <c r="HZ169" s="174"/>
      <c r="IA169" s="174"/>
      <c r="IB169" s="174"/>
      <c r="IC169" s="174"/>
      <c r="ID169" s="174"/>
      <c r="IE169" s="174"/>
      <c r="IF169" s="174"/>
      <c r="IG169" s="174"/>
      <c r="IH169" s="174"/>
      <c r="II169" s="174"/>
      <c r="IJ169" s="174"/>
      <c r="IK169" s="174"/>
      <c r="IL169" s="174"/>
      <c r="IM169" s="174"/>
      <c r="IN169" s="174"/>
      <c r="IO169" s="174"/>
      <c r="IP169" s="174"/>
      <c r="IQ169" s="174"/>
      <c r="IR169" s="174"/>
      <c r="IS169" s="174"/>
      <c r="IT169" s="174"/>
      <c r="IU169" s="174"/>
      <c r="IV169" s="174"/>
      <c r="IW169" s="237"/>
    </row>
    <row r="170" ht="13.65" customHeight="1">
      <c r="A170" s="281"/>
      <c r="B170" s="330">
        <v>5221</v>
      </c>
      <c r="C170" t="s" s="332">
        <v>2160</v>
      </c>
      <c r="D170" s="333"/>
      <c r="E170" s="333"/>
      <c r="F170" s="333"/>
      <c r="G170" s="333"/>
      <c r="H170" s="334"/>
      <c r="I170" s="184">
        <v>151</v>
      </c>
      <c r="J170" s="305">
        <v>11011</v>
      </c>
      <c r="K170" s="305">
        <v>4443</v>
      </c>
      <c r="L170" s="306">
        <f>IF(J170&gt;0,IF(K170/J170&gt;=100,"&gt;&gt;100",K170/J170*100),"-")</f>
        <v>40.3505585323767</v>
      </c>
      <c r="M170" s="286"/>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c r="CT170" s="174"/>
      <c r="CU170" s="174"/>
      <c r="CV170" s="174"/>
      <c r="CW170" s="174"/>
      <c r="CX170" s="174"/>
      <c r="CY170" s="174"/>
      <c r="CZ170" s="174"/>
      <c r="DA170" s="174"/>
      <c r="DB170" s="174"/>
      <c r="DC170" s="174"/>
      <c r="DD170" s="174"/>
      <c r="DE170" s="174"/>
      <c r="DF170" s="174"/>
      <c r="DG170" s="174"/>
      <c r="DH170" s="174"/>
      <c r="DI170" s="174"/>
      <c r="DJ170" s="174"/>
      <c r="DK170" s="174"/>
      <c r="DL170" s="174"/>
      <c r="DM170" s="174"/>
      <c r="DN170" s="174"/>
      <c r="DO170" s="174"/>
      <c r="DP170" s="174"/>
      <c r="DQ170" s="174"/>
      <c r="DR170" s="174"/>
      <c r="DS170" s="174"/>
      <c r="DT170" s="174"/>
      <c r="DU170" s="174"/>
      <c r="DV170" s="174"/>
      <c r="DW170" s="174"/>
      <c r="DX170" s="174"/>
      <c r="DY170" s="174"/>
      <c r="DZ170" s="174"/>
      <c r="EA170" s="174"/>
      <c r="EB170" s="174"/>
      <c r="EC170" s="174"/>
      <c r="ED170" s="174"/>
      <c r="EE170" s="174"/>
      <c r="EF170" s="174"/>
      <c r="EG170" s="174"/>
      <c r="EH170" s="174"/>
      <c r="EI170" s="174"/>
      <c r="EJ170" s="174"/>
      <c r="EK170" s="174"/>
      <c r="EL170" s="174"/>
      <c r="EM170" s="174"/>
      <c r="EN170" s="174"/>
      <c r="EO170" s="174"/>
      <c r="EP170" s="174"/>
      <c r="EQ170" s="174"/>
      <c r="ER170" s="174"/>
      <c r="ES170" s="174"/>
      <c r="ET170" s="174"/>
      <c r="EU170" s="174"/>
      <c r="EV170" s="174"/>
      <c r="EW170" s="174"/>
      <c r="EX170" s="174"/>
      <c r="EY170" s="174"/>
      <c r="EZ170" s="174"/>
      <c r="FA170" s="174"/>
      <c r="FB170" s="174"/>
      <c r="FC170" s="174"/>
      <c r="FD170" s="174"/>
      <c r="FE170" s="174"/>
      <c r="FF170" s="174"/>
      <c r="FG170" s="174"/>
      <c r="FH170" s="174"/>
      <c r="FI170" s="174"/>
      <c r="FJ170" s="174"/>
      <c r="FK170" s="174"/>
      <c r="FL170" s="174"/>
      <c r="FM170" s="174"/>
      <c r="FN170" s="174"/>
      <c r="FO170" s="174"/>
      <c r="FP170" s="174"/>
      <c r="FQ170" s="174"/>
      <c r="FR170" s="174"/>
      <c r="FS170" s="174"/>
      <c r="FT170" s="174"/>
      <c r="FU170" s="174"/>
      <c r="FV170" s="174"/>
      <c r="FW170" s="174"/>
      <c r="FX170" s="174"/>
      <c r="FY170" s="174"/>
      <c r="FZ170" s="174"/>
      <c r="GA170" s="174"/>
      <c r="GB170" s="174"/>
      <c r="GC170" s="174"/>
      <c r="GD170" s="174"/>
      <c r="GE170" s="174"/>
      <c r="GF170" s="174"/>
      <c r="GG170" s="174"/>
      <c r="GH170" s="174"/>
      <c r="GI170" s="174"/>
      <c r="GJ170" s="174"/>
      <c r="GK170" s="174"/>
      <c r="GL170" s="174"/>
      <c r="GM170" s="174"/>
      <c r="GN170" s="174"/>
      <c r="GO170" s="174"/>
      <c r="GP170" s="174"/>
      <c r="GQ170" s="174"/>
      <c r="GR170" s="174"/>
      <c r="GS170" s="174"/>
      <c r="GT170" s="174"/>
      <c r="GU170" s="174"/>
      <c r="GV170" s="174"/>
      <c r="GW170" s="174"/>
      <c r="GX170" s="174"/>
      <c r="GY170" s="174"/>
      <c r="GZ170" s="174"/>
      <c r="HA170" s="174"/>
      <c r="HB170" s="174"/>
      <c r="HC170" s="174"/>
      <c r="HD170" s="174"/>
      <c r="HE170" s="174"/>
      <c r="HF170" s="174"/>
      <c r="HG170" s="174"/>
      <c r="HH170" s="174"/>
      <c r="HI170" s="174"/>
      <c r="HJ170" s="174"/>
      <c r="HK170" s="174"/>
      <c r="HL170" s="174"/>
      <c r="HM170" s="174"/>
      <c r="HN170" s="174"/>
      <c r="HO170" s="174"/>
      <c r="HP170" s="174"/>
      <c r="HQ170" s="174"/>
      <c r="HR170" s="174"/>
      <c r="HS170" s="174"/>
      <c r="HT170" s="174"/>
      <c r="HU170" s="174"/>
      <c r="HV170" s="174"/>
      <c r="HW170" s="174"/>
      <c r="HX170" s="174"/>
      <c r="HY170" s="174"/>
      <c r="HZ170" s="174"/>
      <c r="IA170" s="174"/>
      <c r="IB170" s="174"/>
      <c r="IC170" s="174"/>
      <c r="ID170" s="174"/>
      <c r="IE170" s="174"/>
      <c r="IF170" s="174"/>
      <c r="IG170" s="174"/>
      <c r="IH170" s="174"/>
      <c r="II170" s="174"/>
      <c r="IJ170" s="174"/>
      <c r="IK170" s="174"/>
      <c r="IL170" s="174"/>
      <c r="IM170" s="174"/>
      <c r="IN170" s="174"/>
      <c r="IO170" s="174"/>
      <c r="IP170" s="174"/>
      <c r="IQ170" s="174"/>
      <c r="IR170" s="174"/>
      <c r="IS170" s="174"/>
      <c r="IT170" s="174"/>
      <c r="IU170" s="174"/>
      <c r="IV170" s="174"/>
      <c r="IW170" s="237"/>
    </row>
    <row r="171" ht="13.65" customHeight="1">
      <c r="A171" s="281"/>
      <c r="B171" s="330">
        <v>5222</v>
      </c>
      <c r="C171" t="s" s="332">
        <v>2161</v>
      </c>
      <c r="D171" s="333"/>
      <c r="E171" s="333"/>
      <c r="F171" s="333"/>
      <c r="G171" s="333"/>
      <c r="H171" s="334"/>
      <c r="I171" s="184">
        <v>152</v>
      </c>
      <c r="J171" s="305">
        <v>0</v>
      </c>
      <c r="K171" s="305">
        <v>0</v>
      </c>
      <c r="L171" t="s" s="304">
        <f>IF(J171&gt;0,IF(K171/J171&gt;=100,"&gt;&gt;100",K171/J171*100),"-")</f>
        <v>2015</v>
      </c>
      <c r="M171" s="286"/>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174"/>
      <c r="CR171" s="174"/>
      <c r="CS171" s="174"/>
      <c r="CT171" s="174"/>
      <c r="CU171" s="174"/>
      <c r="CV171" s="174"/>
      <c r="CW171" s="174"/>
      <c r="CX171" s="174"/>
      <c r="CY171" s="174"/>
      <c r="CZ171" s="174"/>
      <c r="DA171" s="174"/>
      <c r="DB171" s="174"/>
      <c r="DC171" s="174"/>
      <c r="DD171" s="174"/>
      <c r="DE171" s="174"/>
      <c r="DF171" s="174"/>
      <c r="DG171" s="174"/>
      <c r="DH171" s="174"/>
      <c r="DI171" s="174"/>
      <c r="DJ171" s="174"/>
      <c r="DK171" s="174"/>
      <c r="DL171" s="174"/>
      <c r="DM171" s="174"/>
      <c r="DN171" s="174"/>
      <c r="DO171" s="174"/>
      <c r="DP171" s="174"/>
      <c r="DQ171" s="174"/>
      <c r="DR171" s="174"/>
      <c r="DS171" s="174"/>
      <c r="DT171" s="174"/>
      <c r="DU171" s="174"/>
      <c r="DV171" s="174"/>
      <c r="DW171" s="174"/>
      <c r="DX171" s="174"/>
      <c r="DY171" s="174"/>
      <c r="DZ171" s="174"/>
      <c r="EA171" s="174"/>
      <c r="EB171" s="174"/>
      <c r="EC171" s="174"/>
      <c r="ED171" s="174"/>
      <c r="EE171" s="174"/>
      <c r="EF171" s="174"/>
      <c r="EG171" s="174"/>
      <c r="EH171" s="174"/>
      <c r="EI171" s="174"/>
      <c r="EJ171" s="174"/>
      <c r="EK171" s="174"/>
      <c r="EL171" s="174"/>
      <c r="EM171" s="174"/>
      <c r="EN171" s="174"/>
      <c r="EO171" s="174"/>
      <c r="EP171" s="174"/>
      <c r="EQ171" s="174"/>
      <c r="ER171" s="174"/>
      <c r="ES171" s="174"/>
      <c r="ET171" s="174"/>
      <c r="EU171" s="174"/>
      <c r="EV171" s="174"/>
      <c r="EW171" s="174"/>
      <c r="EX171" s="174"/>
      <c r="EY171" s="174"/>
      <c r="EZ171" s="174"/>
      <c r="FA171" s="174"/>
      <c r="FB171" s="174"/>
      <c r="FC171" s="174"/>
      <c r="FD171" s="174"/>
      <c r="FE171" s="174"/>
      <c r="FF171" s="174"/>
      <c r="FG171" s="174"/>
      <c r="FH171" s="174"/>
      <c r="FI171" s="174"/>
      <c r="FJ171" s="174"/>
      <c r="FK171" s="174"/>
      <c r="FL171" s="174"/>
      <c r="FM171" s="174"/>
      <c r="FN171" s="174"/>
      <c r="FO171" s="174"/>
      <c r="FP171" s="174"/>
      <c r="FQ171" s="174"/>
      <c r="FR171" s="174"/>
      <c r="FS171" s="174"/>
      <c r="FT171" s="174"/>
      <c r="FU171" s="174"/>
      <c r="FV171" s="174"/>
      <c r="FW171" s="174"/>
      <c r="FX171" s="174"/>
      <c r="FY171" s="174"/>
      <c r="FZ171" s="174"/>
      <c r="GA171" s="174"/>
      <c r="GB171" s="174"/>
      <c r="GC171" s="174"/>
      <c r="GD171" s="174"/>
      <c r="GE171" s="174"/>
      <c r="GF171" s="174"/>
      <c r="GG171" s="174"/>
      <c r="GH171" s="174"/>
      <c r="GI171" s="174"/>
      <c r="GJ171" s="174"/>
      <c r="GK171" s="174"/>
      <c r="GL171" s="174"/>
      <c r="GM171" s="174"/>
      <c r="GN171" s="174"/>
      <c r="GO171" s="174"/>
      <c r="GP171" s="174"/>
      <c r="GQ171" s="174"/>
      <c r="GR171" s="174"/>
      <c r="GS171" s="174"/>
      <c r="GT171" s="174"/>
      <c r="GU171" s="174"/>
      <c r="GV171" s="174"/>
      <c r="GW171" s="174"/>
      <c r="GX171" s="174"/>
      <c r="GY171" s="174"/>
      <c r="GZ171" s="174"/>
      <c r="HA171" s="174"/>
      <c r="HB171" s="174"/>
      <c r="HC171" s="174"/>
      <c r="HD171" s="174"/>
      <c r="HE171" s="174"/>
      <c r="HF171" s="174"/>
      <c r="HG171" s="174"/>
      <c r="HH171" s="174"/>
      <c r="HI171" s="174"/>
      <c r="HJ171" s="174"/>
      <c r="HK171" s="174"/>
      <c r="HL171" s="174"/>
      <c r="HM171" s="174"/>
      <c r="HN171" s="174"/>
      <c r="HO171" s="174"/>
      <c r="HP171" s="174"/>
      <c r="HQ171" s="174"/>
      <c r="HR171" s="174"/>
      <c r="HS171" s="174"/>
      <c r="HT171" s="174"/>
      <c r="HU171" s="174"/>
      <c r="HV171" s="174"/>
      <c r="HW171" s="174"/>
      <c r="HX171" s="174"/>
      <c r="HY171" s="174"/>
      <c r="HZ171" s="174"/>
      <c r="IA171" s="174"/>
      <c r="IB171" s="174"/>
      <c r="IC171" s="174"/>
      <c r="ID171" s="174"/>
      <c r="IE171" s="174"/>
      <c r="IF171" s="174"/>
      <c r="IG171" s="174"/>
      <c r="IH171" s="174"/>
      <c r="II171" s="174"/>
      <c r="IJ171" s="174"/>
      <c r="IK171" s="174"/>
      <c r="IL171" s="174"/>
      <c r="IM171" s="174"/>
      <c r="IN171" s="174"/>
      <c r="IO171" s="174"/>
      <c r="IP171" s="174"/>
      <c r="IQ171" s="174"/>
      <c r="IR171" s="174"/>
      <c r="IS171" s="174"/>
      <c r="IT171" s="174"/>
      <c r="IU171" s="174"/>
      <c r="IV171" s="174"/>
      <c r="IW171" s="237"/>
    </row>
    <row r="172" ht="13.65" customHeight="1">
      <c r="A172" s="281"/>
      <c r="B172" s="341"/>
      <c r="C172" t="s" s="332">
        <v>2162</v>
      </c>
      <c r="D172" s="333"/>
      <c r="E172" s="333"/>
      <c r="F172" s="333"/>
      <c r="G172" s="333"/>
      <c r="H172" s="334"/>
      <c r="I172" s="184">
        <v>153</v>
      </c>
      <c r="J172" s="305">
        <v>0</v>
      </c>
      <c r="K172" s="305">
        <v>0</v>
      </c>
      <c r="L172" t="s" s="304">
        <f>IF(J172&gt;0,IF(K172/J172&gt;=100,"&gt;&gt;100",K172/J172*100),"-")</f>
        <v>2015</v>
      </c>
      <c r="M172" s="286"/>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c r="CP172" s="174"/>
      <c r="CQ172" s="174"/>
      <c r="CR172" s="174"/>
      <c r="CS172" s="174"/>
      <c r="CT172" s="174"/>
      <c r="CU172" s="174"/>
      <c r="CV172" s="174"/>
      <c r="CW172" s="174"/>
      <c r="CX172" s="174"/>
      <c r="CY172" s="174"/>
      <c r="CZ172" s="174"/>
      <c r="DA172" s="174"/>
      <c r="DB172" s="174"/>
      <c r="DC172" s="174"/>
      <c r="DD172" s="174"/>
      <c r="DE172" s="174"/>
      <c r="DF172" s="174"/>
      <c r="DG172" s="174"/>
      <c r="DH172" s="174"/>
      <c r="DI172" s="174"/>
      <c r="DJ172" s="174"/>
      <c r="DK172" s="174"/>
      <c r="DL172" s="174"/>
      <c r="DM172" s="174"/>
      <c r="DN172" s="174"/>
      <c r="DO172" s="174"/>
      <c r="DP172" s="174"/>
      <c r="DQ172" s="174"/>
      <c r="DR172" s="174"/>
      <c r="DS172" s="174"/>
      <c r="DT172" s="174"/>
      <c r="DU172" s="174"/>
      <c r="DV172" s="174"/>
      <c r="DW172" s="174"/>
      <c r="DX172" s="174"/>
      <c r="DY172" s="174"/>
      <c r="DZ172" s="174"/>
      <c r="EA172" s="174"/>
      <c r="EB172" s="174"/>
      <c r="EC172" s="174"/>
      <c r="ED172" s="174"/>
      <c r="EE172" s="174"/>
      <c r="EF172" s="174"/>
      <c r="EG172" s="174"/>
      <c r="EH172" s="174"/>
      <c r="EI172" s="174"/>
      <c r="EJ172" s="174"/>
      <c r="EK172" s="174"/>
      <c r="EL172" s="174"/>
      <c r="EM172" s="174"/>
      <c r="EN172" s="174"/>
      <c r="EO172" s="174"/>
      <c r="EP172" s="174"/>
      <c r="EQ172" s="174"/>
      <c r="ER172" s="174"/>
      <c r="ES172" s="174"/>
      <c r="ET172" s="174"/>
      <c r="EU172" s="174"/>
      <c r="EV172" s="174"/>
      <c r="EW172" s="174"/>
      <c r="EX172" s="174"/>
      <c r="EY172" s="174"/>
      <c r="EZ172" s="174"/>
      <c r="FA172" s="174"/>
      <c r="FB172" s="174"/>
      <c r="FC172" s="174"/>
      <c r="FD172" s="174"/>
      <c r="FE172" s="174"/>
      <c r="FF172" s="174"/>
      <c r="FG172" s="174"/>
      <c r="FH172" s="174"/>
      <c r="FI172" s="174"/>
      <c r="FJ172" s="174"/>
      <c r="FK172" s="174"/>
      <c r="FL172" s="174"/>
      <c r="FM172" s="174"/>
      <c r="FN172" s="174"/>
      <c r="FO172" s="174"/>
      <c r="FP172" s="174"/>
      <c r="FQ172" s="174"/>
      <c r="FR172" s="174"/>
      <c r="FS172" s="174"/>
      <c r="FT172" s="174"/>
      <c r="FU172" s="174"/>
      <c r="FV172" s="174"/>
      <c r="FW172" s="174"/>
      <c r="FX172" s="174"/>
      <c r="FY172" s="174"/>
      <c r="FZ172" s="174"/>
      <c r="GA172" s="174"/>
      <c r="GB172" s="174"/>
      <c r="GC172" s="174"/>
      <c r="GD172" s="174"/>
      <c r="GE172" s="174"/>
      <c r="GF172" s="174"/>
      <c r="GG172" s="174"/>
      <c r="GH172" s="174"/>
      <c r="GI172" s="174"/>
      <c r="GJ172" s="174"/>
      <c r="GK172" s="174"/>
      <c r="GL172" s="174"/>
      <c r="GM172" s="174"/>
      <c r="GN172" s="174"/>
      <c r="GO172" s="174"/>
      <c r="GP172" s="174"/>
      <c r="GQ172" s="174"/>
      <c r="GR172" s="174"/>
      <c r="GS172" s="174"/>
      <c r="GT172" s="174"/>
      <c r="GU172" s="174"/>
      <c r="GV172" s="174"/>
      <c r="GW172" s="174"/>
      <c r="GX172" s="174"/>
      <c r="GY172" s="174"/>
      <c r="GZ172" s="174"/>
      <c r="HA172" s="174"/>
      <c r="HB172" s="174"/>
      <c r="HC172" s="174"/>
      <c r="HD172" s="174"/>
      <c r="HE172" s="174"/>
      <c r="HF172" s="174"/>
      <c r="HG172" s="174"/>
      <c r="HH172" s="174"/>
      <c r="HI172" s="174"/>
      <c r="HJ172" s="174"/>
      <c r="HK172" s="174"/>
      <c r="HL172" s="174"/>
      <c r="HM172" s="174"/>
      <c r="HN172" s="174"/>
      <c r="HO172" s="174"/>
      <c r="HP172" s="174"/>
      <c r="HQ172" s="174"/>
      <c r="HR172" s="174"/>
      <c r="HS172" s="174"/>
      <c r="HT172" s="174"/>
      <c r="HU172" s="174"/>
      <c r="HV172" s="174"/>
      <c r="HW172" s="174"/>
      <c r="HX172" s="174"/>
      <c r="HY172" s="174"/>
      <c r="HZ172" s="174"/>
      <c r="IA172" s="174"/>
      <c r="IB172" s="174"/>
      <c r="IC172" s="174"/>
      <c r="ID172" s="174"/>
      <c r="IE172" s="174"/>
      <c r="IF172" s="174"/>
      <c r="IG172" s="174"/>
      <c r="IH172" s="174"/>
      <c r="II172" s="174"/>
      <c r="IJ172" s="174"/>
      <c r="IK172" s="174"/>
      <c r="IL172" s="174"/>
      <c r="IM172" s="174"/>
      <c r="IN172" s="174"/>
      <c r="IO172" s="174"/>
      <c r="IP172" s="174"/>
      <c r="IQ172" s="174"/>
      <c r="IR172" s="174"/>
      <c r="IS172" s="174"/>
      <c r="IT172" s="174"/>
      <c r="IU172" s="174"/>
      <c r="IV172" s="174"/>
      <c r="IW172" s="237"/>
    </row>
    <row r="173" ht="12.75" customHeight="1">
      <c r="A173" s="281"/>
      <c r="B173" s="341"/>
      <c r="C173" t="s" s="332">
        <v>2163</v>
      </c>
      <c r="D173" s="333"/>
      <c r="E173" s="333"/>
      <c r="F173" s="333"/>
      <c r="G173" s="333"/>
      <c r="H173" s="334"/>
      <c r="I173" s="184">
        <v>154</v>
      </c>
      <c r="J173" s="303">
        <f>IF(J168+J170-J169-J171-J172&gt;=0,J168+J170-J169-J171-J172,0)</f>
        <v>9509</v>
      </c>
      <c r="K173" s="303">
        <f>IF(K168+K170-K169-K171-K172&gt;=0,K168+K170-K169-K171-K172,0)</f>
        <v>0</v>
      </c>
      <c r="L173" s="306">
        <f>IF(J173&gt;0,IF(K173/J173&gt;=100,"&gt;&gt;100",K173/J173*100),"-")</f>
        <v>0</v>
      </c>
      <c r="M173" s="286"/>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c r="CP173" s="174"/>
      <c r="CQ173" s="174"/>
      <c r="CR173" s="174"/>
      <c r="CS173" s="174"/>
      <c r="CT173" s="174"/>
      <c r="CU173" s="174"/>
      <c r="CV173" s="174"/>
      <c r="CW173" s="174"/>
      <c r="CX173" s="174"/>
      <c r="CY173" s="174"/>
      <c r="CZ173" s="174"/>
      <c r="DA173" s="174"/>
      <c r="DB173" s="174"/>
      <c r="DC173" s="174"/>
      <c r="DD173" s="174"/>
      <c r="DE173" s="174"/>
      <c r="DF173" s="174"/>
      <c r="DG173" s="174"/>
      <c r="DH173" s="174"/>
      <c r="DI173" s="174"/>
      <c r="DJ173" s="174"/>
      <c r="DK173" s="174"/>
      <c r="DL173" s="174"/>
      <c r="DM173" s="174"/>
      <c r="DN173" s="174"/>
      <c r="DO173" s="174"/>
      <c r="DP173" s="174"/>
      <c r="DQ173" s="174"/>
      <c r="DR173" s="174"/>
      <c r="DS173" s="174"/>
      <c r="DT173" s="174"/>
      <c r="DU173" s="174"/>
      <c r="DV173" s="174"/>
      <c r="DW173" s="174"/>
      <c r="DX173" s="174"/>
      <c r="DY173" s="174"/>
      <c r="DZ173" s="174"/>
      <c r="EA173" s="174"/>
      <c r="EB173" s="174"/>
      <c r="EC173" s="174"/>
      <c r="ED173" s="174"/>
      <c r="EE173" s="174"/>
      <c r="EF173" s="174"/>
      <c r="EG173" s="174"/>
      <c r="EH173" s="174"/>
      <c r="EI173" s="174"/>
      <c r="EJ173" s="174"/>
      <c r="EK173" s="174"/>
      <c r="EL173" s="174"/>
      <c r="EM173" s="174"/>
      <c r="EN173" s="174"/>
      <c r="EO173" s="174"/>
      <c r="EP173" s="174"/>
      <c r="EQ173" s="174"/>
      <c r="ER173" s="174"/>
      <c r="ES173" s="174"/>
      <c r="ET173" s="174"/>
      <c r="EU173" s="174"/>
      <c r="EV173" s="174"/>
      <c r="EW173" s="174"/>
      <c r="EX173" s="174"/>
      <c r="EY173" s="174"/>
      <c r="EZ173" s="174"/>
      <c r="FA173" s="174"/>
      <c r="FB173" s="174"/>
      <c r="FC173" s="174"/>
      <c r="FD173" s="174"/>
      <c r="FE173" s="174"/>
      <c r="FF173" s="174"/>
      <c r="FG173" s="174"/>
      <c r="FH173" s="174"/>
      <c r="FI173" s="174"/>
      <c r="FJ173" s="174"/>
      <c r="FK173" s="174"/>
      <c r="FL173" s="174"/>
      <c r="FM173" s="174"/>
      <c r="FN173" s="174"/>
      <c r="FO173" s="174"/>
      <c r="FP173" s="174"/>
      <c r="FQ173" s="174"/>
      <c r="FR173" s="174"/>
      <c r="FS173" s="174"/>
      <c r="FT173" s="174"/>
      <c r="FU173" s="174"/>
      <c r="FV173" s="174"/>
      <c r="FW173" s="174"/>
      <c r="FX173" s="174"/>
      <c r="FY173" s="174"/>
      <c r="FZ173" s="174"/>
      <c r="GA173" s="174"/>
      <c r="GB173" s="174"/>
      <c r="GC173" s="174"/>
      <c r="GD173" s="174"/>
      <c r="GE173" s="174"/>
      <c r="GF173" s="174"/>
      <c r="GG173" s="174"/>
      <c r="GH173" s="174"/>
      <c r="GI173" s="174"/>
      <c r="GJ173" s="174"/>
      <c r="GK173" s="174"/>
      <c r="GL173" s="174"/>
      <c r="GM173" s="174"/>
      <c r="GN173" s="174"/>
      <c r="GO173" s="174"/>
      <c r="GP173" s="174"/>
      <c r="GQ173" s="174"/>
      <c r="GR173" s="174"/>
      <c r="GS173" s="174"/>
      <c r="GT173" s="174"/>
      <c r="GU173" s="174"/>
      <c r="GV173" s="174"/>
      <c r="GW173" s="174"/>
      <c r="GX173" s="174"/>
      <c r="GY173" s="174"/>
      <c r="GZ173" s="174"/>
      <c r="HA173" s="174"/>
      <c r="HB173" s="174"/>
      <c r="HC173" s="174"/>
      <c r="HD173" s="174"/>
      <c r="HE173" s="174"/>
      <c r="HF173" s="174"/>
      <c r="HG173" s="174"/>
      <c r="HH173" s="174"/>
      <c r="HI173" s="174"/>
      <c r="HJ173" s="174"/>
      <c r="HK173" s="174"/>
      <c r="HL173" s="174"/>
      <c r="HM173" s="174"/>
      <c r="HN173" s="174"/>
      <c r="HO173" s="174"/>
      <c r="HP173" s="174"/>
      <c r="HQ173" s="174"/>
      <c r="HR173" s="174"/>
      <c r="HS173" s="174"/>
      <c r="HT173" s="174"/>
      <c r="HU173" s="174"/>
      <c r="HV173" s="174"/>
      <c r="HW173" s="174"/>
      <c r="HX173" s="174"/>
      <c r="HY173" s="174"/>
      <c r="HZ173" s="174"/>
      <c r="IA173" s="174"/>
      <c r="IB173" s="174"/>
      <c r="IC173" s="174"/>
      <c r="ID173" s="174"/>
      <c r="IE173" s="174"/>
      <c r="IF173" s="174"/>
      <c r="IG173" s="174"/>
      <c r="IH173" s="174"/>
      <c r="II173" s="174"/>
      <c r="IJ173" s="174"/>
      <c r="IK173" s="174"/>
      <c r="IL173" s="174"/>
      <c r="IM173" s="174"/>
      <c r="IN173" s="174"/>
      <c r="IO173" s="174"/>
      <c r="IP173" s="174"/>
      <c r="IQ173" s="174"/>
      <c r="IR173" s="174"/>
      <c r="IS173" s="174"/>
      <c r="IT173" s="174"/>
      <c r="IU173" s="174"/>
      <c r="IV173" s="174"/>
      <c r="IW173" s="237"/>
    </row>
    <row r="174" ht="12.75" customHeight="1">
      <c r="A174" s="281"/>
      <c r="B174" s="342"/>
      <c r="C174" t="s" s="343">
        <v>2164</v>
      </c>
      <c r="D174" s="344"/>
      <c r="E174" s="344"/>
      <c r="F174" s="344"/>
      <c r="G174" s="344"/>
      <c r="H174" s="345"/>
      <c r="I174" s="180">
        <v>155</v>
      </c>
      <c r="J174" s="346">
        <f>IF(J169+J171-J168-J170+J172&gt;=0,J169+J171-J168-J170+J172,0)</f>
        <v>0</v>
      </c>
      <c r="K174" s="346">
        <f>IF(K169+K171-K168-K170+K172&gt;=0,K169+K171-K168-K170+K172,0)</f>
        <v>5933</v>
      </c>
      <c r="L174" t="s" s="323">
        <f>IF(J174&gt;0,IF(K174/J174&gt;=100,"&gt;&gt;100",K174/J174*100),"-")</f>
        <v>2015</v>
      </c>
      <c r="M174" s="286"/>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c r="CP174" s="174"/>
      <c r="CQ174" s="174"/>
      <c r="CR174" s="174"/>
      <c r="CS174" s="174"/>
      <c r="CT174" s="174"/>
      <c r="CU174" s="174"/>
      <c r="CV174" s="174"/>
      <c r="CW174" s="174"/>
      <c r="CX174" s="174"/>
      <c r="CY174" s="174"/>
      <c r="CZ174" s="174"/>
      <c r="DA174" s="174"/>
      <c r="DB174" s="174"/>
      <c r="DC174" s="174"/>
      <c r="DD174" s="174"/>
      <c r="DE174" s="174"/>
      <c r="DF174" s="174"/>
      <c r="DG174" s="174"/>
      <c r="DH174" s="174"/>
      <c r="DI174" s="174"/>
      <c r="DJ174" s="174"/>
      <c r="DK174" s="174"/>
      <c r="DL174" s="174"/>
      <c r="DM174" s="174"/>
      <c r="DN174" s="174"/>
      <c r="DO174" s="174"/>
      <c r="DP174" s="174"/>
      <c r="DQ174" s="174"/>
      <c r="DR174" s="174"/>
      <c r="DS174" s="174"/>
      <c r="DT174" s="174"/>
      <c r="DU174" s="174"/>
      <c r="DV174" s="174"/>
      <c r="DW174" s="174"/>
      <c r="DX174" s="174"/>
      <c r="DY174" s="174"/>
      <c r="DZ174" s="174"/>
      <c r="EA174" s="174"/>
      <c r="EB174" s="174"/>
      <c r="EC174" s="174"/>
      <c r="ED174" s="174"/>
      <c r="EE174" s="174"/>
      <c r="EF174" s="174"/>
      <c r="EG174" s="174"/>
      <c r="EH174" s="174"/>
      <c r="EI174" s="174"/>
      <c r="EJ174" s="174"/>
      <c r="EK174" s="174"/>
      <c r="EL174" s="174"/>
      <c r="EM174" s="174"/>
      <c r="EN174" s="174"/>
      <c r="EO174" s="174"/>
      <c r="EP174" s="174"/>
      <c r="EQ174" s="174"/>
      <c r="ER174" s="174"/>
      <c r="ES174" s="174"/>
      <c r="ET174" s="174"/>
      <c r="EU174" s="174"/>
      <c r="EV174" s="174"/>
      <c r="EW174" s="174"/>
      <c r="EX174" s="174"/>
      <c r="EY174" s="174"/>
      <c r="EZ174" s="174"/>
      <c r="FA174" s="174"/>
      <c r="FB174" s="174"/>
      <c r="FC174" s="174"/>
      <c r="FD174" s="174"/>
      <c r="FE174" s="174"/>
      <c r="FF174" s="174"/>
      <c r="FG174" s="174"/>
      <c r="FH174" s="174"/>
      <c r="FI174" s="174"/>
      <c r="FJ174" s="174"/>
      <c r="FK174" s="174"/>
      <c r="FL174" s="174"/>
      <c r="FM174" s="174"/>
      <c r="FN174" s="174"/>
      <c r="FO174" s="174"/>
      <c r="FP174" s="174"/>
      <c r="FQ174" s="174"/>
      <c r="FR174" s="174"/>
      <c r="FS174" s="174"/>
      <c r="FT174" s="174"/>
      <c r="FU174" s="174"/>
      <c r="FV174" s="174"/>
      <c r="FW174" s="174"/>
      <c r="FX174" s="174"/>
      <c r="FY174" s="174"/>
      <c r="FZ174" s="174"/>
      <c r="GA174" s="174"/>
      <c r="GB174" s="174"/>
      <c r="GC174" s="174"/>
      <c r="GD174" s="174"/>
      <c r="GE174" s="174"/>
      <c r="GF174" s="174"/>
      <c r="GG174" s="174"/>
      <c r="GH174" s="174"/>
      <c r="GI174" s="174"/>
      <c r="GJ174" s="174"/>
      <c r="GK174" s="174"/>
      <c r="GL174" s="174"/>
      <c r="GM174" s="174"/>
      <c r="GN174" s="174"/>
      <c r="GO174" s="174"/>
      <c r="GP174" s="174"/>
      <c r="GQ174" s="174"/>
      <c r="GR174" s="174"/>
      <c r="GS174" s="174"/>
      <c r="GT174" s="174"/>
      <c r="GU174" s="174"/>
      <c r="GV174" s="174"/>
      <c r="GW174" s="174"/>
      <c r="GX174" s="174"/>
      <c r="GY174" s="174"/>
      <c r="GZ174" s="174"/>
      <c r="HA174" s="174"/>
      <c r="HB174" s="174"/>
      <c r="HC174" s="174"/>
      <c r="HD174" s="174"/>
      <c r="HE174" s="174"/>
      <c r="HF174" s="174"/>
      <c r="HG174" s="174"/>
      <c r="HH174" s="174"/>
      <c r="HI174" s="174"/>
      <c r="HJ174" s="174"/>
      <c r="HK174" s="174"/>
      <c r="HL174" s="174"/>
      <c r="HM174" s="174"/>
      <c r="HN174" s="174"/>
      <c r="HO174" s="174"/>
      <c r="HP174" s="174"/>
      <c r="HQ174" s="174"/>
      <c r="HR174" s="174"/>
      <c r="HS174" s="174"/>
      <c r="HT174" s="174"/>
      <c r="HU174" s="174"/>
      <c r="HV174" s="174"/>
      <c r="HW174" s="174"/>
      <c r="HX174" s="174"/>
      <c r="HY174" s="174"/>
      <c r="HZ174" s="174"/>
      <c r="IA174" s="174"/>
      <c r="IB174" s="174"/>
      <c r="IC174" s="174"/>
      <c r="ID174" s="174"/>
      <c r="IE174" s="174"/>
      <c r="IF174" s="174"/>
      <c r="IG174" s="174"/>
      <c r="IH174" s="174"/>
      <c r="II174" s="174"/>
      <c r="IJ174" s="174"/>
      <c r="IK174" s="174"/>
      <c r="IL174" s="174"/>
      <c r="IM174" s="174"/>
      <c r="IN174" s="174"/>
      <c r="IO174" s="174"/>
      <c r="IP174" s="174"/>
      <c r="IQ174" s="174"/>
      <c r="IR174" s="174"/>
      <c r="IS174" s="174"/>
      <c r="IT174" s="174"/>
      <c r="IU174" s="174"/>
      <c r="IV174" s="174"/>
      <c r="IW174" s="237"/>
    </row>
    <row r="175" ht="13.65" customHeight="1">
      <c r="A175" s="281"/>
      <c r="B175" t="s" s="292">
        <v>2165</v>
      </c>
      <c r="C175" s="293"/>
      <c r="D175" s="293"/>
      <c r="E175" s="293"/>
      <c r="F175" s="293"/>
      <c r="G175" s="293"/>
      <c r="H175" s="293"/>
      <c r="I175" s="293"/>
      <c r="J175" s="293"/>
      <c r="K175" s="293"/>
      <c r="L175" s="294"/>
      <c r="M175" s="286"/>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c r="CP175" s="174"/>
      <c r="CQ175" s="174"/>
      <c r="CR175" s="174"/>
      <c r="CS175" s="174"/>
      <c r="CT175" s="174"/>
      <c r="CU175" s="174"/>
      <c r="CV175" s="174"/>
      <c r="CW175" s="174"/>
      <c r="CX175" s="174"/>
      <c r="CY175" s="174"/>
      <c r="CZ175" s="174"/>
      <c r="DA175" s="174"/>
      <c r="DB175" s="174"/>
      <c r="DC175" s="174"/>
      <c r="DD175" s="174"/>
      <c r="DE175" s="174"/>
      <c r="DF175" s="174"/>
      <c r="DG175" s="174"/>
      <c r="DH175" s="174"/>
      <c r="DI175" s="174"/>
      <c r="DJ175" s="174"/>
      <c r="DK175" s="174"/>
      <c r="DL175" s="174"/>
      <c r="DM175" s="174"/>
      <c r="DN175" s="174"/>
      <c r="DO175" s="174"/>
      <c r="DP175" s="174"/>
      <c r="DQ175" s="174"/>
      <c r="DR175" s="174"/>
      <c r="DS175" s="174"/>
      <c r="DT175" s="174"/>
      <c r="DU175" s="174"/>
      <c r="DV175" s="174"/>
      <c r="DW175" s="174"/>
      <c r="DX175" s="174"/>
      <c r="DY175" s="174"/>
      <c r="DZ175" s="174"/>
      <c r="EA175" s="174"/>
      <c r="EB175" s="174"/>
      <c r="EC175" s="174"/>
      <c r="ED175" s="174"/>
      <c r="EE175" s="174"/>
      <c r="EF175" s="174"/>
      <c r="EG175" s="174"/>
      <c r="EH175" s="174"/>
      <c r="EI175" s="174"/>
      <c r="EJ175" s="174"/>
      <c r="EK175" s="174"/>
      <c r="EL175" s="174"/>
      <c r="EM175" s="174"/>
      <c r="EN175" s="174"/>
      <c r="EO175" s="174"/>
      <c r="EP175" s="174"/>
      <c r="EQ175" s="174"/>
      <c r="ER175" s="174"/>
      <c r="ES175" s="174"/>
      <c r="ET175" s="174"/>
      <c r="EU175" s="174"/>
      <c r="EV175" s="174"/>
      <c r="EW175" s="174"/>
      <c r="EX175" s="174"/>
      <c r="EY175" s="174"/>
      <c r="EZ175" s="174"/>
      <c r="FA175" s="174"/>
      <c r="FB175" s="174"/>
      <c r="FC175" s="174"/>
      <c r="FD175" s="174"/>
      <c r="FE175" s="174"/>
      <c r="FF175" s="174"/>
      <c r="FG175" s="174"/>
      <c r="FH175" s="174"/>
      <c r="FI175" s="174"/>
      <c r="FJ175" s="174"/>
      <c r="FK175" s="174"/>
      <c r="FL175" s="174"/>
      <c r="FM175" s="174"/>
      <c r="FN175" s="174"/>
      <c r="FO175" s="174"/>
      <c r="FP175" s="174"/>
      <c r="FQ175" s="174"/>
      <c r="FR175" s="174"/>
      <c r="FS175" s="174"/>
      <c r="FT175" s="174"/>
      <c r="FU175" s="174"/>
      <c r="FV175" s="174"/>
      <c r="FW175" s="174"/>
      <c r="FX175" s="174"/>
      <c r="FY175" s="174"/>
      <c r="FZ175" s="174"/>
      <c r="GA175" s="174"/>
      <c r="GB175" s="174"/>
      <c r="GC175" s="174"/>
      <c r="GD175" s="174"/>
      <c r="GE175" s="174"/>
      <c r="GF175" s="174"/>
      <c r="GG175" s="174"/>
      <c r="GH175" s="174"/>
      <c r="GI175" s="174"/>
      <c r="GJ175" s="174"/>
      <c r="GK175" s="174"/>
      <c r="GL175" s="174"/>
      <c r="GM175" s="174"/>
      <c r="GN175" s="174"/>
      <c r="GO175" s="174"/>
      <c r="GP175" s="174"/>
      <c r="GQ175" s="174"/>
      <c r="GR175" s="174"/>
      <c r="GS175" s="174"/>
      <c r="GT175" s="174"/>
      <c r="GU175" s="174"/>
      <c r="GV175" s="174"/>
      <c r="GW175" s="174"/>
      <c r="GX175" s="174"/>
      <c r="GY175" s="174"/>
      <c r="GZ175" s="174"/>
      <c r="HA175" s="174"/>
      <c r="HB175" s="174"/>
      <c r="HC175" s="174"/>
      <c r="HD175" s="174"/>
      <c r="HE175" s="174"/>
      <c r="HF175" s="174"/>
      <c r="HG175" s="174"/>
      <c r="HH175" s="174"/>
      <c r="HI175" s="174"/>
      <c r="HJ175" s="174"/>
      <c r="HK175" s="174"/>
      <c r="HL175" s="174"/>
      <c r="HM175" s="174"/>
      <c r="HN175" s="174"/>
      <c r="HO175" s="174"/>
      <c r="HP175" s="174"/>
      <c r="HQ175" s="174"/>
      <c r="HR175" s="174"/>
      <c r="HS175" s="174"/>
      <c r="HT175" s="174"/>
      <c r="HU175" s="174"/>
      <c r="HV175" s="174"/>
      <c r="HW175" s="174"/>
      <c r="HX175" s="174"/>
      <c r="HY175" s="174"/>
      <c r="HZ175" s="174"/>
      <c r="IA175" s="174"/>
      <c r="IB175" s="174"/>
      <c r="IC175" s="174"/>
      <c r="ID175" s="174"/>
      <c r="IE175" s="174"/>
      <c r="IF175" s="174"/>
      <c r="IG175" s="174"/>
      <c r="IH175" s="174"/>
      <c r="II175" s="174"/>
      <c r="IJ175" s="174"/>
      <c r="IK175" s="174"/>
      <c r="IL175" s="174"/>
      <c r="IM175" s="174"/>
      <c r="IN175" s="174"/>
      <c r="IO175" s="174"/>
      <c r="IP175" s="174"/>
      <c r="IQ175" s="174"/>
      <c r="IR175" s="174"/>
      <c r="IS175" s="174"/>
      <c r="IT175" s="174"/>
      <c r="IU175" s="174"/>
      <c r="IV175" s="174"/>
      <c r="IW175" s="237"/>
    </row>
    <row r="176" ht="13.65" customHeight="1">
      <c r="A176" s="281"/>
      <c r="B176" s="347">
        <v>11</v>
      </c>
      <c r="C176" t="s" s="348">
        <v>2166</v>
      </c>
      <c r="D176" s="349"/>
      <c r="E176" s="349"/>
      <c r="F176" s="349"/>
      <c r="G176" s="349"/>
      <c r="H176" s="350"/>
      <c r="I176" s="176">
        <v>156</v>
      </c>
      <c r="J176" s="351">
        <v>165945</v>
      </c>
      <c r="K176" s="351">
        <v>121015</v>
      </c>
      <c r="L176" s="300">
        <f>IF(J176&gt;0,IF(K176/J176&gt;=100,"&gt;&gt;100",K176/J176*100),"-")</f>
        <v>72.9247642291121</v>
      </c>
      <c r="M176" s="286"/>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c r="CP176" s="174"/>
      <c r="CQ176" s="174"/>
      <c r="CR176" s="174"/>
      <c r="CS176" s="174"/>
      <c r="CT176" s="174"/>
      <c r="CU176" s="174"/>
      <c r="CV176" s="174"/>
      <c r="CW176" s="174"/>
      <c r="CX176" s="174"/>
      <c r="CY176" s="174"/>
      <c r="CZ176" s="174"/>
      <c r="DA176" s="174"/>
      <c r="DB176" s="174"/>
      <c r="DC176" s="174"/>
      <c r="DD176" s="174"/>
      <c r="DE176" s="174"/>
      <c r="DF176" s="174"/>
      <c r="DG176" s="174"/>
      <c r="DH176" s="174"/>
      <c r="DI176" s="174"/>
      <c r="DJ176" s="174"/>
      <c r="DK176" s="174"/>
      <c r="DL176" s="174"/>
      <c r="DM176" s="174"/>
      <c r="DN176" s="174"/>
      <c r="DO176" s="174"/>
      <c r="DP176" s="174"/>
      <c r="DQ176" s="174"/>
      <c r="DR176" s="174"/>
      <c r="DS176" s="174"/>
      <c r="DT176" s="174"/>
      <c r="DU176" s="174"/>
      <c r="DV176" s="174"/>
      <c r="DW176" s="174"/>
      <c r="DX176" s="174"/>
      <c r="DY176" s="174"/>
      <c r="DZ176" s="174"/>
      <c r="EA176" s="174"/>
      <c r="EB176" s="174"/>
      <c r="EC176" s="174"/>
      <c r="ED176" s="174"/>
      <c r="EE176" s="174"/>
      <c r="EF176" s="174"/>
      <c r="EG176" s="174"/>
      <c r="EH176" s="174"/>
      <c r="EI176" s="174"/>
      <c r="EJ176" s="174"/>
      <c r="EK176" s="174"/>
      <c r="EL176" s="174"/>
      <c r="EM176" s="174"/>
      <c r="EN176" s="174"/>
      <c r="EO176" s="174"/>
      <c r="EP176" s="174"/>
      <c r="EQ176" s="174"/>
      <c r="ER176" s="174"/>
      <c r="ES176" s="174"/>
      <c r="ET176" s="174"/>
      <c r="EU176" s="174"/>
      <c r="EV176" s="174"/>
      <c r="EW176" s="174"/>
      <c r="EX176" s="174"/>
      <c r="EY176" s="174"/>
      <c r="EZ176" s="174"/>
      <c r="FA176" s="174"/>
      <c r="FB176" s="174"/>
      <c r="FC176" s="174"/>
      <c r="FD176" s="174"/>
      <c r="FE176" s="174"/>
      <c r="FF176" s="174"/>
      <c r="FG176" s="174"/>
      <c r="FH176" s="174"/>
      <c r="FI176" s="174"/>
      <c r="FJ176" s="174"/>
      <c r="FK176" s="174"/>
      <c r="FL176" s="174"/>
      <c r="FM176" s="174"/>
      <c r="FN176" s="174"/>
      <c r="FO176" s="174"/>
      <c r="FP176" s="174"/>
      <c r="FQ176" s="174"/>
      <c r="FR176" s="174"/>
      <c r="FS176" s="174"/>
      <c r="FT176" s="174"/>
      <c r="FU176" s="174"/>
      <c r="FV176" s="174"/>
      <c r="FW176" s="174"/>
      <c r="FX176" s="174"/>
      <c r="FY176" s="174"/>
      <c r="FZ176" s="174"/>
      <c r="GA176" s="174"/>
      <c r="GB176" s="174"/>
      <c r="GC176" s="174"/>
      <c r="GD176" s="174"/>
      <c r="GE176" s="174"/>
      <c r="GF176" s="174"/>
      <c r="GG176" s="174"/>
      <c r="GH176" s="174"/>
      <c r="GI176" s="174"/>
      <c r="GJ176" s="174"/>
      <c r="GK176" s="174"/>
      <c r="GL176" s="174"/>
      <c r="GM176" s="174"/>
      <c r="GN176" s="174"/>
      <c r="GO176" s="174"/>
      <c r="GP176" s="174"/>
      <c r="GQ176" s="174"/>
      <c r="GR176" s="174"/>
      <c r="GS176" s="174"/>
      <c r="GT176" s="174"/>
      <c r="GU176" s="174"/>
      <c r="GV176" s="174"/>
      <c r="GW176" s="174"/>
      <c r="GX176" s="174"/>
      <c r="GY176" s="174"/>
      <c r="GZ176" s="174"/>
      <c r="HA176" s="174"/>
      <c r="HB176" s="174"/>
      <c r="HC176" s="174"/>
      <c r="HD176" s="174"/>
      <c r="HE176" s="174"/>
      <c r="HF176" s="174"/>
      <c r="HG176" s="174"/>
      <c r="HH176" s="174"/>
      <c r="HI176" s="174"/>
      <c r="HJ176" s="174"/>
      <c r="HK176" s="174"/>
      <c r="HL176" s="174"/>
      <c r="HM176" s="174"/>
      <c r="HN176" s="174"/>
      <c r="HO176" s="174"/>
      <c r="HP176" s="174"/>
      <c r="HQ176" s="174"/>
      <c r="HR176" s="174"/>
      <c r="HS176" s="174"/>
      <c r="HT176" s="174"/>
      <c r="HU176" s="174"/>
      <c r="HV176" s="174"/>
      <c r="HW176" s="174"/>
      <c r="HX176" s="174"/>
      <c r="HY176" s="174"/>
      <c r="HZ176" s="174"/>
      <c r="IA176" s="174"/>
      <c r="IB176" s="174"/>
      <c r="IC176" s="174"/>
      <c r="ID176" s="174"/>
      <c r="IE176" s="174"/>
      <c r="IF176" s="174"/>
      <c r="IG176" s="174"/>
      <c r="IH176" s="174"/>
      <c r="II176" s="174"/>
      <c r="IJ176" s="174"/>
      <c r="IK176" s="174"/>
      <c r="IL176" s="174"/>
      <c r="IM176" s="174"/>
      <c r="IN176" s="174"/>
      <c r="IO176" s="174"/>
      <c r="IP176" s="174"/>
      <c r="IQ176" s="174"/>
      <c r="IR176" s="174"/>
      <c r="IS176" s="174"/>
      <c r="IT176" s="174"/>
      <c r="IU176" s="174"/>
      <c r="IV176" s="174"/>
      <c r="IW176" s="237"/>
    </row>
    <row r="177" ht="13.65" customHeight="1">
      <c r="A177" s="281"/>
      <c r="B177" t="s" s="352">
        <v>2167</v>
      </c>
      <c r="C177" t="s" s="332">
        <v>2168</v>
      </c>
      <c r="D177" s="333"/>
      <c r="E177" s="333"/>
      <c r="F177" s="333"/>
      <c r="G177" s="333"/>
      <c r="H177" s="334"/>
      <c r="I177" s="184">
        <v>157</v>
      </c>
      <c r="J177" s="305">
        <v>183289</v>
      </c>
      <c r="K177" s="305">
        <v>27601</v>
      </c>
      <c r="L177" s="306">
        <f>IF(J177&gt;0,IF(K177/J177&gt;=100,"&gt;&gt;100",K177/J177*100),"-")</f>
        <v>15.0587323843766</v>
      </c>
      <c r="M177" s="286"/>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c r="CP177" s="174"/>
      <c r="CQ177" s="174"/>
      <c r="CR177" s="174"/>
      <c r="CS177" s="174"/>
      <c r="CT177" s="174"/>
      <c r="CU177" s="174"/>
      <c r="CV177" s="174"/>
      <c r="CW177" s="174"/>
      <c r="CX177" s="174"/>
      <c r="CY177" s="174"/>
      <c r="CZ177" s="174"/>
      <c r="DA177" s="174"/>
      <c r="DB177" s="174"/>
      <c r="DC177" s="174"/>
      <c r="DD177" s="174"/>
      <c r="DE177" s="174"/>
      <c r="DF177" s="174"/>
      <c r="DG177" s="174"/>
      <c r="DH177" s="174"/>
      <c r="DI177" s="174"/>
      <c r="DJ177" s="174"/>
      <c r="DK177" s="174"/>
      <c r="DL177" s="174"/>
      <c r="DM177" s="174"/>
      <c r="DN177" s="174"/>
      <c r="DO177" s="174"/>
      <c r="DP177" s="174"/>
      <c r="DQ177" s="174"/>
      <c r="DR177" s="174"/>
      <c r="DS177" s="174"/>
      <c r="DT177" s="174"/>
      <c r="DU177" s="174"/>
      <c r="DV177" s="174"/>
      <c r="DW177" s="174"/>
      <c r="DX177" s="174"/>
      <c r="DY177" s="174"/>
      <c r="DZ177" s="174"/>
      <c r="EA177" s="174"/>
      <c r="EB177" s="174"/>
      <c r="EC177" s="174"/>
      <c r="ED177" s="174"/>
      <c r="EE177" s="174"/>
      <c r="EF177" s="174"/>
      <c r="EG177" s="174"/>
      <c r="EH177" s="174"/>
      <c r="EI177" s="174"/>
      <c r="EJ177" s="174"/>
      <c r="EK177" s="174"/>
      <c r="EL177" s="174"/>
      <c r="EM177" s="174"/>
      <c r="EN177" s="174"/>
      <c r="EO177" s="174"/>
      <c r="EP177" s="174"/>
      <c r="EQ177" s="174"/>
      <c r="ER177" s="174"/>
      <c r="ES177" s="174"/>
      <c r="ET177" s="174"/>
      <c r="EU177" s="174"/>
      <c r="EV177" s="174"/>
      <c r="EW177" s="174"/>
      <c r="EX177" s="174"/>
      <c r="EY177" s="174"/>
      <c r="EZ177" s="174"/>
      <c r="FA177" s="174"/>
      <c r="FB177" s="174"/>
      <c r="FC177" s="174"/>
      <c r="FD177" s="174"/>
      <c r="FE177" s="174"/>
      <c r="FF177" s="174"/>
      <c r="FG177" s="174"/>
      <c r="FH177" s="174"/>
      <c r="FI177" s="174"/>
      <c r="FJ177" s="174"/>
      <c r="FK177" s="174"/>
      <c r="FL177" s="174"/>
      <c r="FM177" s="174"/>
      <c r="FN177" s="174"/>
      <c r="FO177" s="174"/>
      <c r="FP177" s="174"/>
      <c r="FQ177" s="174"/>
      <c r="FR177" s="174"/>
      <c r="FS177" s="174"/>
      <c r="FT177" s="174"/>
      <c r="FU177" s="174"/>
      <c r="FV177" s="174"/>
      <c r="FW177" s="174"/>
      <c r="FX177" s="174"/>
      <c r="FY177" s="174"/>
      <c r="FZ177" s="174"/>
      <c r="GA177" s="174"/>
      <c r="GB177" s="174"/>
      <c r="GC177" s="174"/>
      <c r="GD177" s="174"/>
      <c r="GE177" s="174"/>
      <c r="GF177" s="174"/>
      <c r="GG177" s="174"/>
      <c r="GH177" s="174"/>
      <c r="GI177" s="174"/>
      <c r="GJ177" s="174"/>
      <c r="GK177" s="174"/>
      <c r="GL177" s="174"/>
      <c r="GM177" s="174"/>
      <c r="GN177" s="174"/>
      <c r="GO177" s="174"/>
      <c r="GP177" s="174"/>
      <c r="GQ177" s="174"/>
      <c r="GR177" s="174"/>
      <c r="GS177" s="174"/>
      <c r="GT177" s="174"/>
      <c r="GU177" s="174"/>
      <c r="GV177" s="174"/>
      <c r="GW177" s="174"/>
      <c r="GX177" s="174"/>
      <c r="GY177" s="174"/>
      <c r="GZ177" s="174"/>
      <c r="HA177" s="174"/>
      <c r="HB177" s="174"/>
      <c r="HC177" s="174"/>
      <c r="HD177" s="174"/>
      <c r="HE177" s="174"/>
      <c r="HF177" s="174"/>
      <c r="HG177" s="174"/>
      <c r="HH177" s="174"/>
      <c r="HI177" s="174"/>
      <c r="HJ177" s="174"/>
      <c r="HK177" s="174"/>
      <c r="HL177" s="174"/>
      <c r="HM177" s="174"/>
      <c r="HN177" s="174"/>
      <c r="HO177" s="174"/>
      <c r="HP177" s="174"/>
      <c r="HQ177" s="174"/>
      <c r="HR177" s="174"/>
      <c r="HS177" s="174"/>
      <c r="HT177" s="174"/>
      <c r="HU177" s="174"/>
      <c r="HV177" s="174"/>
      <c r="HW177" s="174"/>
      <c r="HX177" s="174"/>
      <c r="HY177" s="174"/>
      <c r="HZ177" s="174"/>
      <c r="IA177" s="174"/>
      <c r="IB177" s="174"/>
      <c r="IC177" s="174"/>
      <c r="ID177" s="174"/>
      <c r="IE177" s="174"/>
      <c r="IF177" s="174"/>
      <c r="IG177" s="174"/>
      <c r="IH177" s="174"/>
      <c r="II177" s="174"/>
      <c r="IJ177" s="174"/>
      <c r="IK177" s="174"/>
      <c r="IL177" s="174"/>
      <c r="IM177" s="174"/>
      <c r="IN177" s="174"/>
      <c r="IO177" s="174"/>
      <c r="IP177" s="174"/>
      <c r="IQ177" s="174"/>
      <c r="IR177" s="174"/>
      <c r="IS177" s="174"/>
      <c r="IT177" s="174"/>
      <c r="IU177" s="174"/>
      <c r="IV177" s="174"/>
      <c r="IW177" s="237"/>
    </row>
    <row r="178" ht="13.65" customHeight="1">
      <c r="A178" s="281"/>
      <c r="B178" t="s" s="352">
        <v>2169</v>
      </c>
      <c r="C178" t="s" s="335">
        <v>2170</v>
      </c>
      <c r="D178" s="336"/>
      <c r="E178" s="336"/>
      <c r="F178" s="336"/>
      <c r="G178" s="336"/>
      <c r="H178" s="337"/>
      <c r="I178" s="184">
        <v>158</v>
      </c>
      <c r="J178" s="305">
        <v>228219</v>
      </c>
      <c r="K178" s="305">
        <v>71230</v>
      </c>
      <c r="L178" s="306">
        <f>IF(J178&gt;0,IF(K178/J178&gt;=100,"&gt;&gt;100",K178/J178*100),"-")</f>
        <v>31.2112488443118</v>
      </c>
      <c r="M178" s="286"/>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c r="CP178" s="174"/>
      <c r="CQ178" s="174"/>
      <c r="CR178" s="174"/>
      <c r="CS178" s="174"/>
      <c r="CT178" s="174"/>
      <c r="CU178" s="174"/>
      <c r="CV178" s="174"/>
      <c r="CW178" s="174"/>
      <c r="CX178" s="174"/>
      <c r="CY178" s="174"/>
      <c r="CZ178" s="174"/>
      <c r="DA178" s="174"/>
      <c r="DB178" s="174"/>
      <c r="DC178" s="174"/>
      <c r="DD178" s="174"/>
      <c r="DE178" s="174"/>
      <c r="DF178" s="174"/>
      <c r="DG178" s="174"/>
      <c r="DH178" s="174"/>
      <c r="DI178" s="174"/>
      <c r="DJ178" s="174"/>
      <c r="DK178" s="174"/>
      <c r="DL178" s="174"/>
      <c r="DM178" s="174"/>
      <c r="DN178" s="174"/>
      <c r="DO178" s="174"/>
      <c r="DP178" s="174"/>
      <c r="DQ178" s="174"/>
      <c r="DR178" s="174"/>
      <c r="DS178" s="174"/>
      <c r="DT178" s="174"/>
      <c r="DU178" s="174"/>
      <c r="DV178" s="174"/>
      <c r="DW178" s="174"/>
      <c r="DX178" s="174"/>
      <c r="DY178" s="174"/>
      <c r="DZ178" s="174"/>
      <c r="EA178" s="174"/>
      <c r="EB178" s="174"/>
      <c r="EC178" s="174"/>
      <c r="ED178" s="174"/>
      <c r="EE178" s="174"/>
      <c r="EF178" s="174"/>
      <c r="EG178" s="174"/>
      <c r="EH178" s="174"/>
      <c r="EI178" s="174"/>
      <c r="EJ178" s="174"/>
      <c r="EK178" s="174"/>
      <c r="EL178" s="174"/>
      <c r="EM178" s="174"/>
      <c r="EN178" s="174"/>
      <c r="EO178" s="174"/>
      <c r="EP178" s="174"/>
      <c r="EQ178" s="174"/>
      <c r="ER178" s="174"/>
      <c r="ES178" s="174"/>
      <c r="ET178" s="174"/>
      <c r="EU178" s="174"/>
      <c r="EV178" s="174"/>
      <c r="EW178" s="174"/>
      <c r="EX178" s="174"/>
      <c r="EY178" s="174"/>
      <c r="EZ178" s="174"/>
      <c r="FA178" s="174"/>
      <c r="FB178" s="174"/>
      <c r="FC178" s="174"/>
      <c r="FD178" s="174"/>
      <c r="FE178" s="174"/>
      <c r="FF178" s="174"/>
      <c r="FG178" s="174"/>
      <c r="FH178" s="174"/>
      <c r="FI178" s="174"/>
      <c r="FJ178" s="174"/>
      <c r="FK178" s="174"/>
      <c r="FL178" s="174"/>
      <c r="FM178" s="174"/>
      <c r="FN178" s="174"/>
      <c r="FO178" s="174"/>
      <c r="FP178" s="174"/>
      <c r="FQ178" s="174"/>
      <c r="FR178" s="174"/>
      <c r="FS178" s="174"/>
      <c r="FT178" s="174"/>
      <c r="FU178" s="174"/>
      <c r="FV178" s="174"/>
      <c r="FW178" s="174"/>
      <c r="FX178" s="174"/>
      <c r="FY178" s="174"/>
      <c r="FZ178" s="174"/>
      <c r="GA178" s="174"/>
      <c r="GB178" s="174"/>
      <c r="GC178" s="174"/>
      <c r="GD178" s="174"/>
      <c r="GE178" s="174"/>
      <c r="GF178" s="174"/>
      <c r="GG178" s="174"/>
      <c r="GH178" s="174"/>
      <c r="GI178" s="174"/>
      <c r="GJ178" s="174"/>
      <c r="GK178" s="174"/>
      <c r="GL178" s="174"/>
      <c r="GM178" s="174"/>
      <c r="GN178" s="174"/>
      <c r="GO178" s="174"/>
      <c r="GP178" s="174"/>
      <c r="GQ178" s="174"/>
      <c r="GR178" s="174"/>
      <c r="GS178" s="174"/>
      <c r="GT178" s="174"/>
      <c r="GU178" s="174"/>
      <c r="GV178" s="174"/>
      <c r="GW178" s="174"/>
      <c r="GX178" s="174"/>
      <c r="GY178" s="174"/>
      <c r="GZ178" s="174"/>
      <c r="HA178" s="174"/>
      <c r="HB178" s="174"/>
      <c r="HC178" s="174"/>
      <c r="HD178" s="174"/>
      <c r="HE178" s="174"/>
      <c r="HF178" s="174"/>
      <c r="HG178" s="174"/>
      <c r="HH178" s="174"/>
      <c r="HI178" s="174"/>
      <c r="HJ178" s="174"/>
      <c r="HK178" s="174"/>
      <c r="HL178" s="174"/>
      <c r="HM178" s="174"/>
      <c r="HN178" s="174"/>
      <c r="HO178" s="174"/>
      <c r="HP178" s="174"/>
      <c r="HQ178" s="174"/>
      <c r="HR178" s="174"/>
      <c r="HS178" s="174"/>
      <c r="HT178" s="174"/>
      <c r="HU178" s="174"/>
      <c r="HV178" s="174"/>
      <c r="HW178" s="174"/>
      <c r="HX178" s="174"/>
      <c r="HY178" s="174"/>
      <c r="HZ178" s="174"/>
      <c r="IA178" s="174"/>
      <c r="IB178" s="174"/>
      <c r="IC178" s="174"/>
      <c r="ID178" s="174"/>
      <c r="IE178" s="174"/>
      <c r="IF178" s="174"/>
      <c r="IG178" s="174"/>
      <c r="IH178" s="174"/>
      <c r="II178" s="174"/>
      <c r="IJ178" s="174"/>
      <c r="IK178" s="174"/>
      <c r="IL178" s="174"/>
      <c r="IM178" s="174"/>
      <c r="IN178" s="174"/>
      <c r="IO178" s="174"/>
      <c r="IP178" s="174"/>
      <c r="IQ178" s="174"/>
      <c r="IR178" s="174"/>
      <c r="IS178" s="174"/>
      <c r="IT178" s="174"/>
      <c r="IU178" s="174"/>
      <c r="IV178" s="174"/>
      <c r="IW178" s="237"/>
    </row>
    <row r="179" ht="12.75" customHeight="1">
      <c r="A179" s="281"/>
      <c r="B179" s="330">
        <v>11</v>
      </c>
      <c r="C179" t="s" s="331">
        <v>2171</v>
      </c>
      <c r="D179" s="311"/>
      <c r="E179" s="311"/>
      <c r="F179" s="311"/>
      <c r="G179" s="311"/>
      <c r="H179" s="312"/>
      <c r="I179" s="184">
        <v>159</v>
      </c>
      <c r="J179" s="303">
        <f>J176+J177-J178</f>
        <v>121015</v>
      </c>
      <c r="K179" s="303">
        <f>K176+K177-K178</f>
        <v>77386</v>
      </c>
      <c r="L179" s="306">
        <f>IF(J179&gt;0,IF(K179/J179&gt;=100,"&gt;&gt;100",K179/J179*100),"-")</f>
        <v>63.9474445316696</v>
      </c>
      <c r="M179" s="286"/>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c r="CP179" s="174"/>
      <c r="CQ179" s="174"/>
      <c r="CR179" s="174"/>
      <c r="CS179" s="174"/>
      <c r="CT179" s="174"/>
      <c r="CU179" s="174"/>
      <c r="CV179" s="174"/>
      <c r="CW179" s="174"/>
      <c r="CX179" s="174"/>
      <c r="CY179" s="174"/>
      <c r="CZ179" s="174"/>
      <c r="DA179" s="174"/>
      <c r="DB179" s="174"/>
      <c r="DC179" s="174"/>
      <c r="DD179" s="174"/>
      <c r="DE179" s="174"/>
      <c r="DF179" s="174"/>
      <c r="DG179" s="174"/>
      <c r="DH179" s="174"/>
      <c r="DI179" s="174"/>
      <c r="DJ179" s="174"/>
      <c r="DK179" s="174"/>
      <c r="DL179" s="174"/>
      <c r="DM179" s="174"/>
      <c r="DN179" s="174"/>
      <c r="DO179" s="174"/>
      <c r="DP179" s="174"/>
      <c r="DQ179" s="174"/>
      <c r="DR179" s="174"/>
      <c r="DS179" s="174"/>
      <c r="DT179" s="174"/>
      <c r="DU179" s="174"/>
      <c r="DV179" s="174"/>
      <c r="DW179" s="174"/>
      <c r="DX179" s="174"/>
      <c r="DY179" s="174"/>
      <c r="DZ179" s="174"/>
      <c r="EA179" s="174"/>
      <c r="EB179" s="174"/>
      <c r="EC179" s="174"/>
      <c r="ED179" s="174"/>
      <c r="EE179" s="174"/>
      <c r="EF179" s="174"/>
      <c r="EG179" s="174"/>
      <c r="EH179" s="174"/>
      <c r="EI179" s="174"/>
      <c r="EJ179" s="174"/>
      <c r="EK179" s="174"/>
      <c r="EL179" s="174"/>
      <c r="EM179" s="174"/>
      <c r="EN179" s="174"/>
      <c r="EO179" s="174"/>
      <c r="EP179" s="174"/>
      <c r="EQ179" s="174"/>
      <c r="ER179" s="174"/>
      <c r="ES179" s="174"/>
      <c r="ET179" s="174"/>
      <c r="EU179" s="174"/>
      <c r="EV179" s="174"/>
      <c r="EW179" s="174"/>
      <c r="EX179" s="174"/>
      <c r="EY179" s="174"/>
      <c r="EZ179" s="174"/>
      <c r="FA179" s="174"/>
      <c r="FB179" s="174"/>
      <c r="FC179" s="174"/>
      <c r="FD179" s="174"/>
      <c r="FE179" s="174"/>
      <c r="FF179" s="174"/>
      <c r="FG179" s="174"/>
      <c r="FH179" s="174"/>
      <c r="FI179" s="174"/>
      <c r="FJ179" s="174"/>
      <c r="FK179" s="174"/>
      <c r="FL179" s="174"/>
      <c r="FM179" s="174"/>
      <c r="FN179" s="174"/>
      <c r="FO179" s="174"/>
      <c r="FP179" s="174"/>
      <c r="FQ179" s="174"/>
      <c r="FR179" s="174"/>
      <c r="FS179" s="174"/>
      <c r="FT179" s="174"/>
      <c r="FU179" s="174"/>
      <c r="FV179" s="174"/>
      <c r="FW179" s="174"/>
      <c r="FX179" s="174"/>
      <c r="FY179" s="174"/>
      <c r="FZ179" s="174"/>
      <c r="GA179" s="174"/>
      <c r="GB179" s="174"/>
      <c r="GC179" s="174"/>
      <c r="GD179" s="174"/>
      <c r="GE179" s="174"/>
      <c r="GF179" s="174"/>
      <c r="GG179" s="174"/>
      <c r="GH179" s="174"/>
      <c r="GI179" s="174"/>
      <c r="GJ179" s="174"/>
      <c r="GK179" s="174"/>
      <c r="GL179" s="174"/>
      <c r="GM179" s="174"/>
      <c r="GN179" s="174"/>
      <c r="GO179" s="174"/>
      <c r="GP179" s="174"/>
      <c r="GQ179" s="174"/>
      <c r="GR179" s="174"/>
      <c r="GS179" s="174"/>
      <c r="GT179" s="174"/>
      <c r="GU179" s="174"/>
      <c r="GV179" s="174"/>
      <c r="GW179" s="174"/>
      <c r="GX179" s="174"/>
      <c r="GY179" s="174"/>
      <c r="GZ179" s="174"/>
      <c r="HA179" s="174"/>
      <c r="HB179" s="174"/>
      <c r="HC179" s="174"/>
      <c r="HD179" s="174"/>
      <c r="HE179" s="174"/>
      <c r="HF179" s="174"/>
      <c r="HG179" s="174"/>
      <c r="HH179" s="174"/>
      <c r="HI179" s="174"/>
      <c r="HJ179" s="174"/>
      <c r="HK179" s="174"/>
      <c r="HL179" s="174"/>
      <c r="HM179" s="174"/>
      <c r="HN179" s="174"/>
      <c r="HO179" s="174"/>
      <c r="HP179" s="174"/>
      <c r="HQ179" s="174"/>
      <c r="HR179" s="174"/>
      <c r="HS179" s="174"/>
      <c r="HT179" s="174"/>
      <c r="HU179" s="174"/>
      <c r="HV179" s="174"/>
      <c r="HW179" s="174"/>
      <c r="HX179" s="174"/>
      <c r="HY179" s="174"/>
      <c r="HZ179" s="174"/>
      <c r="IA179" s="174"/>
      <c r="IB179" s="174"/>
      <c r="IC179" s="174"/>
      <c r="ID179" s="174"/>
      <c r="IE179" s="174"/>
      <c r="IF179" s="174"/>
      <c r="IG179" s="174"/>
      <c r="IH179" s="174"/>
      <c r="II179" s="174"/>
      <c r="IJ179" s="174"/>
      <c r="IK179" s="174"/>
      <c r="IL179" s="174"/>
      <c r="IM179" s="174"/>
      <c r="IN179" s="174"/>
      <c r="IO179" s="174"/>
      <c r="IP179" s="174"/>
      <c r="IQ179" s="174"/>
      <c r="IR179" s="174"/>
      <c r="IS179" s="174"/>
      <c r="IT179" s="174"/>
      <c r="IU179" s="174"/>
      <c r="IV179" s="174"/>
      <c r="IW179" s="237"/>
    </row>
    <row r="180" ht="13.65" customHeight="1">
      <c r="A180" s="281"/>
      <c r="B180" s="341"/>
      <c r="C180" t="s" s="332">
        <v>2172</v>
      </c>
      <c r="D180" s="333"/>
      <c r="E180" s="333"/>
      <c r="F180" s="333"/>
      <c r="G180" s="333"/>
      <c r="H180" s="334"/>
      <c r="I180" s="184">
        <v>160</v>
      </c>
      <c r="J180" s="305">
        <v>1</v>
      </c>
      <c r="K180" s="305">
        <v>1</v>
      </c>
      <c r="L180" s="306">
        <f>IF(J180&gt;0,IF(K180/J180&gt;=100,"&gt;&gt;100",K180/J180*100),"-")</f>
        <v>100</v>
      </c>
      <c r="M180" s="286"/>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c r="CO180" s="174"/>
      <c r="CP180" s="174"/>
      <c r="CQ180" s="174"/>
      <c r="CR180" s="174"/>
      <c r="CS180" s="174"/>
      <c r="CT180" s="174"/>
      <c r="CU180" s="174"/>
      <c r="CV180" s="174"/>
      <c r="CW180" s="174"/>
      <c r="CX180" s="174"/>
      <c r="CY180" s="174"/>
      <c r="CZ180" s="174"/>
      <c r="DA180" s="174"/>
      <c r="DB180" s="174"/>
      <c r="DC180" s="174"/>
      <c r="DD180" s="174"/>
      <c r="DE180" s="174"/>
      <c r="DF180" s="174"/>
      <c r="DG180" s="174"/>
      <c r="DH180" s="174"/>
      <c r="DI180" s="174"/>
      <c r="DJ180" s="174"/>
      <c r="DK180" s="174"/>
      <c r="DL180" s="174"/>
      <c r="DM180" s="174"/>
      <c r="DN180" s="174"/>
      <c r="DO180" s="174"/>
      <c r="DP180" s="174"/>
      <c r="DQ180" s="174"/>
      <c r="DR180" s="174"/>
      <c r="DS180" s="174"/>
      <c r="DT180" s="174"/>
      <c r="DU180" s="174"/>
      <c r="DV180" s="174"/>
      <c r="DW180" s="174"/>
      <c r="DX180" s="174"/>
      <c r="DY180" s="174"/>
      <c r="DZ180" s="174"/>
      <c r="EA180" s="174"/>
      <c r="EB180" s="174"/>
      <c r="EC180" s="174"/>
      <c r="ED180" s="174"/>
      <c r="EE180" s="174"/>
      <c r="EF180" s="174"/>
      <c r="EG180" s="174"/>
      <c r="EH180" s="174"/>
      <c r="EI180" s="174"/>
      <c r="EJ180" s="174"/>
      <c r="EK180" s="174"/>
      <c r="EL180" s="174"/>
      <c r="EM180" s="174"/>
      <c r="EN180" s="174"/>
      <c r="EO180" s="174"/>
      <c r="EP180" s="174"/>
      <c r="EQ180" s="174"/>
      <c r="ER180" s="174"/>
      <c r="ES180" s="174"/>
      <c r="ET180" s="174"/>
      <c r="EU180" s="174"/>
      <c r="EV180" s="174"/>
      <c r="EW180" s="174"/>
      <c r="EX180" s="174"/>
      <c r="EY180" s="174"/>
      <c r="EZ180" s="174"/>
      <c r="FA180" s="174"/>
      <c r="FB180" s="174"/>
      <c r="FC180" s="174"/>
      <c r="FD180" s="174"/>
      <c r="FE180" s="174"/>
      <c r="FF180" s="174"/>
      <c r="FG180" s="174"/>
      <c r="FH180" s="174"/>
      <c r="FI180" s="174"/>
      <c r="FJ180" s="174"/>
      <c r="FK180" s="174"/>
      <c r="FL180" s="174"/>
      <c r="FM180" s="174"/>
      <c r="FN180" s="174"/>
      <c r="FO180" s="174"/>
      <c r="FP180" s="174"/>
      <c r="FQ180" s="174"/>
      <c r="FR180" s="174"/>
      <c r="FS180" s="174"/>
      <c r="FT180" s="174"/>
      <c r="FU180" s="174"/>
      <c r="FV180" s="174"/>
      <c r="FW180" s="174"/>
      <c r="FX180" s="174"/>
      <c r="FY180" s="174"/>
      <c r="FZ180" s="174"/>
      <c r="GA180" s="174"/>
      <c r="GB180" s="174"/>
      <c r="GC180" s="174"/>
      <c r="GD180" s="174"/>
      <c r="GE180" s="174"/>
      <c r="GF180" s="174"/>
      <c r="GG180" s="174"/>
      <c r="GH180" s="174"/>
      <c r="GI180" s="174"/>
      <c r="GJ180" s="174"/>
      <c r="GK180" s="174"/>
      <c r="GL180" s="174"/>
      <c r="GM180" s="174"/>
      <c r="GN180" s="174"/>
      <c r="GO180" s="174"/>
      <c r="GP180" s="174"/>
      <c r="GQ180" s="174"/>
      <c r="GR180" s="174"/>
      <c r="GS180" s="174"/>
      <c r="GT180" s="174"/>
      <c r="GU180" s="174"/>
      <c r="GV180" s="174"/>
      <c r="GW180" s="174"/>
      <c r="GX180" s="174"/>
      <c r="GY180" s="174"/>
      <c r="GZ180" s="174"/>
      <c r="HA180" s="174"/>
      <c r="HB180" s="174"/>
      <c r="HC180" s="174"/>
      <c r="HD180" s="174"/>
      <c r="HE180" s="174"/>
      <c r="HF180" s="174"/>
      <c r="HG180" s="174"/>
      <c r="HH180" s="174"/>
      <c r="HI180" s="174"/>
      <c r="HJ180" s="174"/>
      <c r="HK180" s="174"/>
      <c r="HL180" s="174"/>
      <c r="HM180" s="174"/>
      <c r="HN180" s="174"/>
      <c r="HO180" s="174"/>
      <c r="HP180" s="174"/>
      <c r="HQ180" s="174"/>
      <c r="HR180" s="174"/>
      <c r="HS180" s="174"/>
      <c r="HT180" s="174"/>
      <c r="HU180" s="174"/>
      <c r="HV180" s="174"/>
      <c r="HW180" s="174"/>
      <c r="HX180" s="174"/>
      <c r="HY180" s="174"/>
      <c r="HZ180" s="174"/>
      <c r="IA180" s="174"/>
      <c r="IB180" s="174"/>
      <c r="IC180" s="174"/>
      <c r="ID180" s="174"/>
      <c r="IE180" s="174"/>
      <c r="IF180" s="174"/>
      <c r="IG180" s="174"/>
      <c r="IH180" s="174"/>
      <c r="II180" s="174"/>
      <c r="IJ180" s="174"/>
      <c r="IK180" s="174"/>
      <c r="IL180" s="174"/>
      <c r="IM180" s="174"/>
      <c r="IN180" s="174"/>
      <c r="IO180" s="174"/>
      <c r="IP180" s="174"/>
      <c r="IQ180" s="174"/>
      <c r="IR180" s="174"/>
      <c r="IS180" s="174"/>
      <c r="IT180" s="174"/>
      <c r="IU180" s="174"/>
      <c r="IV180" s="174"/>
      <c r="IW180" s="237"/>
    </row>
    <row r="181" ht="13.65" customHeight="1">
      <c r="A181" s="281"/>
      <c r="B181" s="341"/>
      <c r="C181" t="s" s="332">
        <v>2173</v>
      </c>
      <c r="D181" s="333"/>
      <c r="E181" s="333"/>
      <c r="F181" s="333"/>
      <c r="G181" s="333"/>
      <c r="H181" s="334"/>
      <c r="I181" s="184">
        <v>161</v>
      </c>
      <c r="J181" s="305">
        <v>0</v>
      </c>
      <c r="K181" s="305">
        <v>0</v>
      </c>
      <c r="L181" t="s" s="304">
        <f>IF(J181&gt;0,IF(K181/J181&gt;=100,"&gt;&gt;100",K181/J181*100),"-")</f>
        <v>2015</v>
      </c>
      <c r="M181" s="286"/>
      <c r="N181" s="174"/>
      <c r="O181" s="174"/>
      <c r="P181" s="174"/>
      <c r="Q181" s="174"/>
      <c r="R181" s="174"/>
      <c r="S181" s="174"/>
      <c r="T181" s="174"/>
      <c r="U181" s="174"/>
      <c r="V181" s="174"/>
      <c r="W181" s="174"/>
      <c r="X181" s="174"/>
      <c r="Y181" s="174"/>
      <c r="Z181" s="174"/>
      <c r="AA181" s="174"/>
      <c r="AB181" s="174"/>
      <c r="AC181" s="174"/>
      <c r="AD181" s="174"/>
      <c r="AE181" s="174"/>
      <c r="AF181" s="174"/>
      <c r="AG181" s="174"/>
      <c r="AH181" s="174"/>
      <c r="AI181" s="174"/>
      <c r="AJ181" s="174"/>
      <c r="AK181" s="174"/>
      <c r="AL181" s="174"/>
      <c r="AM181" s="174"/>
      <c r="AN181" s="174"/>
      <c r="AO181" s="174"/>
      <c r="AP181" s="174"/>
      <c r="AQ181" s="174"/>
      <c r="AR181" s="174"/>
      <c r="AS181" s="174"/>
      <c r="AT181" s="174"/>
      <c r="AU181" s="174"/>
      <c r="AV181" s="174"/>
      <c r="AW181" s="174"/>
      <c r="AX181" s="174"/>
      <c r="AY181" s="174"/>
      <c r="AZ181" s="174"/>
      <c r="BA181" s="174"/>
      <c r="BB181" s="174"/>
      <c r="BC181" s="174"/>
      <c r="BD181" s="174"/>
      <c r="BE181" s="174"/>
      <c r="BF181" s="174"/>
      <c r="BG181" s="174"/>
      <c r="BH181" s="174"/>
      <c r="BI181" s="174"/>
      <c r="BJ181" s="174"/>
      <c r="BK181" s="174"/>
      <c r="BL181" s="174"/>
      <c r="BM181" s="174"/>
      <c r="BN181" s="174"/>
      <c r="BO181" s="174"/>
      <c r="BP181" s="174"/>
      <c r="BQ181" s="174"/>
      <c r="BR181" s="174"/>
      <c r="BS181" s="174"/>
      <c r="BT181" s="174"/>
      <c r="BU181" s="174"/>
      <c r="BV181" s="174"/>
      <c r="BW181" s="174"/>
      <c r="BX181" s="174"/>
      <c r="BY181" s="174"/>
      <c r="BZ181" s="174"/>
      <c r="CA181" s="174"/>
      <c r="CB181" s="174"/>
      <c r="CC181" s="174"/>
      <c r="CD181" s="174"/>
      <c r="CE181" s="174"/>
      <c r="CF181" s="174"/>
      <c r="CG181" s="174"/>
      <c r="CH181" s="174"/>
      <c r="CI181" s="174"/>
      <c r="CJ181" s="174"/>
      <c r="CK181" s="174"/>
      <c r="CL181" s="174"/>
      <c r="CM181" s="174"/>
      <c r="CN181" s="174"/>
      <c r="CO181" s="174"/>
      <c r="CP181" s="174"/>
      <c r="CQ181" s="174"/>
      <c r="CR181" s="174"/>
      <c r="CS181" s="174"/>
      <c r="CT181" s="174"/>
      <c r="CU181" s="174"/>
      <c r="CV181" s="174"/>
      <c r="CW181" s="174"/>
      <c r="CX181" s="174"/>
      <c r="CY181" s="174"/>
      <c r="CZ181" s="174"/>
      <c r="DA181" s="174"/>
      <c r="DB181" s="174"/>
      <c r="DC181" s="174"/>
      <c r="DD181" s="174"/>
      <c r="DE181" s="174"/>
      <c r="DF181" s="174"/>
      <c r="DG181" s="174"/>
      <c r="DH181" s="174"/>
      <c r="DI181" s="174"/>
      <c r="DJ181" s="174"/>
      <c r="DK181" s="174"/>
      <c r="DL181" s="174"/>
      <c r="DM181" s="174"/>
      <c r="DN181" s="174"/>
      <c r="DO181" s="174"/>
      <c r="DP181" s="174"/>
      <c r="DQ181" s="174"/>
      <c r="DR181" s="174"/>
      <c r="DS181" s="174"/>
      <c r="DT181" s="174"/>
      <c r="DU181" s="174"/>
      <c r="DV181" s="174"/>
      <c r="DW181" s="174"/>
      <c r="DX181" s="174"/>
      <c r="DY181" s="174"/>
      <c r="DZ181" s="174"/>
      <c r="EA181" s="174"/>
      <c r="EB181" s="174"/>
      <c r="EC181" s="174"/>
      <c r="ED181" s="174"/>
      <c r="EE181" s="174"/>
      <c r="EF181" s="174"/>
      <c r="EG181" s="174"/>
      <c r="EH181" s="174"/>
      <c r="EI181" s="174"/>
      <c r="EJ181" s="174"/>
      <c r="EK181" s="174"/>
      <c r="EL181" s="174"/>
      <c r="EM181" s="174"/>
      <c r="EN181" s="174"/>
      <c r="EO181" s="174"/>
      <c r="EP181" s="174"/>
      <c r="EQ181" s="174"/>
      <c r="ER181" s="174"/>
      <c r="ES181" s="174"/>
      <c r="ET181" s="174"/>
      <c r="EU181" s="174"/>
      <c r="EV181" s="174"/>
      <c r="EW181" s="174"/>
      <c r="EX181" s="174"/>
      <c r="EY181" s="174"/>
      <c r="EZ181" s="174"/>
      <c r="FA181" s="174"/>
      <c r="FB181" s="174"/>
      <c r="FC181" s="174"/>
      <c r="FD181" s="174"/>
      <c r="FE181" s="174"/>
      <c r="FF181" s="174"/>
      <c r="FG181" s="174"/>
      <c r="FH181" s="174"/>
      <c r="FI181" s="174"/>
      <c r="FJ181" s="174"/>
      <c r="FK181" s="174"/>
      <c r="FL181" s="174"/>
      <c r="FM181" s="174"/>
      <c r="FN181" s="174"/>
      <c r="FO181" s="174"/>
      <c r="FP181" s="174"/>
      <c r="FQ181" s="174"/>
      <c r="FR181" s="174"/>
      <c r="FS181" s="174"/>
      <c r="FT181" s="174"/>
      <c r="FU181" s="174"/>
      <c r="FV181" s="174"/>
      <c r="FW181" s="174"/>
      <c r="FX181" s="174"/>
      <c r="FY181" s="174"/>
      <c r="FZ181" s="174"/>
      <c r="GA181" s="174"/>
      <c r="GB181" s="174"/>
      <c r="GC181" s="174"/>
      <c r="GD181" s="174"/>
      <c r="GE181" s="174"/>
      <c r="GF181" s="174"/>
      <c r="GG181" s="174"/>
      <c r="GH181" s="174"/>
      <c r="GI181" s="174"/>
      <c r="GJ181" s="174"/>
      <c r="GK181" s="174"/>
      <c r="GL181" s="174"/>
      <c r="GM181" s="174"/>
      <c r="GN181" s="174"/>
      <c r="GO181" s="174"/>
      <c r="GP181" s="174"/>
      <c r="GQ181" s="174"/>
      <c r="GR181" s="174"/>
      <c r="GS181" s="174"/>
      <c r="GT181" s="174"/>
      <c r="GU181" s="174"/>
      <c r="GV181" s="174"/>
      <c r="GW181" s="174"/>
      <c r="GX181" s="174"/>
      <c r="GY181" s="174"/>
      <c r="GZ181" s="174"/>
      <c r="HA181" s="174"/>
      <c r="HB181" s="174"/>
      <c r="HC181" s="174"/>
      <c r="HD181" s="174"/>
      <c r="HE181" s="174"/>
      <c r="HF181" s="174"/>
      <c r="HG181" s="174"/>
      <c r="HH181" s="174"/>
      <c r="HI181" s="174"/>
      <c r="HJ181" s="174"/>
      <c r="HK181" s="174"/>
      <c r="HL181" s="174"/>
      <c r="HM181" s="174"/>
      <c r="HN181" s="174"/>
      <c r="HO181" s="174"/>
      <c r="HP181" s="174"/>
      <c r="HQ181" s="174"/>
      <c r="HR181" s="174"/>
      <c r="HS181" s="174"/>
      <c r="HT181" s="174"/>
      <c r="HU181" s="174"/>
      <c r="HV181" s="174"/>
      <c r="HW181" s="174"/>
      <c r="HX181" s="174"/>
      <c r="HY181" s="174"/>
      <c r="HZ181" s="174"/>
      <c r="IA181" s="174"/>
      <c r="IB181" s="174"/>
      <c r="IC181" s="174"/>
      <c r="ID181" s="174"/>
      <c r="IE181" s="174"/>
      <c r="IF181" s="174"/>
      <c r="IG181" s="174"/>
      <c r="IH181" s="174"/>
      <c r="II181" s="174"/>
      <c r="IJ181" s="174"/>
      <c r="IK181" s="174"/>
      <c r="IL181" s="174"/>
      <c r="IM181" s="174"/>
      <c r="IN181" s="174"/>
      <c r="IO181" s="174"/>
      <c r="IP181" s="174"/>
      <c r="IQ181" s="174"/>
      <c r="IR181" s="174"/>
      <c r="IS181" s="174"/>
      <c r="IT181" s="174"/>
      <c r="IU181" s="174"/>
      <c r="IV181" s="174"/>
      <c r="IW181" s="237"/>
    </row>
    <row r="182" ht="13.65" customHeight="1">
      <c r="A182" s="281"/>
      <c r="B182" s="341"/>
      <c r="C182" t="s" s="332">
        <v>2174</v>
      </c>
      <c r="D182" s="333"/>
      <c r="E182" s="333"/>
      <c r="F182" s="333"/>
      <c r="G182" s="333"/>
      <c r="H182" s="334"/>
      <c r="I182" s="184">
        <v>162</v>
      </c>
      <c r="J182" s="305">
        <v>0</v>
      </c>
      <c r="K182" s="305">
        <v>0</v>
      </c>
      <c r="L182" t="s" s="304">
        <f>IF(J182&gt;0,IF(K182/J182&gt;=100,"&gt;&gt;100",K182/J182*100),"-")</f>
        <v>2015</v>
      </c>
      <c r="M182" s="286"/>
      <c r="N182" s="174"/>
      <c r="O182" s="174"/>
      <c r="P182" s="174"/>
      <c r="Q182" s="174"/>
      <c r="R182" s="174"/>
      <c r="S182" s="174"/>
      <c r="T182" s="174"/>
      <c r="U182" s="174"/>
      <c r="V182" s="174"/>
      <c r="W182" s="174"/>
      <c r="X182" s="174"/>
      <c r="Y182" s="174"/>
      <c r="Z182" s="174"/>
      <c r="AA182" s="174"/>
      <c r="AB182" s="174"/>
      <c r="AC182" s="174"/>
      <c r="AD182" s="174"/>
      <c r="AE182" s="174"/>
      <c r="AF182" s="174"/>
      <c r="AG182" s="174"/>
      <c r="AH182" s="174"/>
      <c r="AI182" s="174"/>
      <c r="AJ182" s="174"/>
      <c r="AK182" s="174"/>
      <c r="AL182" s="174"/>
      <c r="AM182" s="174"/>
      <c r="AN182" s="174"/>
      <c r="AO182" s="174"/>
      <c r="AP182" s="174"/>
      <c r="AQ182" s="174"/>
      <c r="AR182" s="174"/>
      <c r="AS182" s="174"/>
      <c r="AT182" s="174"/>
      <c r="AU182" s="174"/>
      <c r="AV182" s="174"/>
      <c r="AW182" s="174"/>
      <c r="AX182" s="174"/>
      <c r="AY182" s="174"/>
      <c r="AZ182" s="174"/>
      <c r="BA182" s="174"/>
      <c r="BB182" s="174"/>
      <c r="BC182" s="174"/>
      <c r="BD182" s="174"/>
      <c r="BE182" s="174"/>
      <c r="BF182" s="174"/>
      <c r="BG182" s="174"/>
      <c r="BH182" s="174"/>
      <c r="BI182" s="174"/>
      <c r="BJ182" s="174"/>
      <c r="BK182" s="174"/>
      <c r="BL182" s="174"/>
      <c r="BM182" s="174"/>
      <c r="BN182" s="174"/>
      <c r="BO182" s="174"/>
      <c r="BP182" s="174"/>
      <c r="BQ182" s="174"/>
      <c r="BR182" s="174"/>
      <c r="BS182" s="174"/>
      <c r="BT182" s="174"/>
      <c r="BU182" s="174"/>
      <c r="BV182" s="174"/>
      <c r="BW182" s="174"/>
      <c r="BX182" s="174"/>
      <c r="BY182" s="174"/>
      <c r="BZ182" s="174"/>
      <c r="CA182" s="174"/>
      <c r="CB182" s="174"/>
      <c r="CC182" s="174"/>
      <c r="CD182" s="174"/>
      <c r="CE182" s="174"/>
      <c r="CF182" s="174"/>
      <c r="CG182" s="174"/>
      <c r="CH182" s="174"/>
      <c r="CI182" s="174"/>
      <c r="CJ182" s="174"/>
      <c r="CK182" s="174"/>
      <c r="CL182" s="174"/>
      <c r="CM182" s="174"/>
      <c r="CN182" s="174"/>
      <c r="CO182" s="174"/>
      <c r="CP182" s="174"/>
      <c r="CQ182" s="174"/>
      <c r="CR182" s="174"/>
      <c r="CS182" s="174"/>
      <c r="CT182" s="174"/>
      <c r="CU182" s="174"/>
      <c r="CV182" s="174"/>
      <c r="CW182" s="174"/>
      <c r="CX182" s="174"/>
      <c r="CY182" s="174"/>
      <c r="CZ182" s="174"/>
      <c r="DA182" s="174"/>
      <c r="DB182" s="174"/>
      <c r="DC182" s="174"/>
      <c r="DD182" s="174"/>
      <c r="DE182" s="174"/>
      <c r="DF182" s="174"/>
      <c r="DG182" s="174"/>
      <c r="DH182" s="174"/>
      <c r="DI182" s="174"/>
      <c r="DJ182" s="174"/>
      <c r="DK182" s="174"/>
      <c r="DL182" s="174"/>
      <c r="DM182" s="174"/>
      <c r="DN182" s="174"/>
      <c r="DO182" s="174"/>
      <c r="DP182" s="174"/>
      <c r="DQ182" s="174"/>
      <c r="DR182" s="174"/>
      <c r="DS182" s="174"/>
      <c r="DT182" s="174"/>
      <c r="DU182" s="174"/>
      <c r="DV182" s="174"/>
      <c r="DW182" s="174"/>
      <c r="DX182" s="174"/>
      <c r="DY182" s="174"/>
      <c r="DZ182" s="174"/>
      <c r="EA182" s="174"/>
      <c r="EB182" s="174"/>
      <c r="EC182" s="174"/>
      <c r="ED182" s="174"/>
      <c r="EE182" s="174"/>
      <c r="EF182" s="174"/>
      <c r="EG182" s="174"/>
      <c r="EH182" s="174"/>
      <c r="EI182" s="174"/>
      <c r="EJ182" s="174"/>
      <c r="EK182" s="174"/>
      <c r="EL182" s="174"/>
      <c r="EM182" s="174"/>
      <c r="EN182" s="174"/>
      <c r="EO182" s="174"/>
      <c r="EP182" s="174"/>
      <c r="EQ182" s="174"/>
      <c r="ER182" s="174"/>
      <c r="ES182" s="174"/>
      <c r="ET182" s="174"/>
      <c r="EU182" s="174"/>
      <c r="EV182" s="174"/>
      <c r="EW182" s="174"/>
      <c r="EX182" s="174"/>
      <c r="EY182" s="174"/>
      <c r="EZ182" s="174"/>
      <c r="FA182" s="174"/>
      <c r="FB182" s="174"/>
      <c r="FC182" s="174"/>
      <c r="FD182" s="174"/>
      <c r="FE182" s="174"/>
      <c r="FF182" s="174"/>
      <c r="FG182" s="174"/>
      <c r="FH182" s="174"/>
      <c r="FI182" s="174"/>
      <c r="FJ182" s="174"/>
      <c r="FK182" s="174"/>
      <c r="FL182" s="174"/>
      <c r="FM182" s="174"/>
      <c r="FN182" s="174"/>
      <c r="FO182" s="174"/>
      <c r="FP182" s="174"/>
      <c r="FQ182" s="174"/>
      <c r="FR182" s="174"/>
      <c r="FS182" s="174"/>
      <c r="FT182" s="174"/>
      <c r="FU182" s="174"/>
      <c r="FV182" s="174"/>
      <c r="FW182" s="174"/>
      <c r="FX182" s="174"/>
      <c r="FY182" s="174"/>
      <c r="FZ182" s="174"/>
      <c r="GA182" s="174"/>
      <c r="GB182" s="174"/>
      <c r="GC182" s="174"/>
      <c r="GD182" s="174"/>
      <c r="GE182" s="174"/>
      <c r="GF182" s="174"/>
      <c r="GG182" s="174"/>
      <c r="GH182" s="174"/>
      <c r="GI182" s="174"/>
      <c r="GJ182" s="174"/>
      <c r="GK182" s="174"/>
      <c r="GL182" s="174"/>
      <c r="GM182" s="174"/>
      <c r="GN182" s="174"/>
      <c r="GO182" s="174"/>
      <c r="GP182" s="174"/>
      <c r="GQ182" s="174"/>
      <c r="GR182" s="174"/>
      <c r="GS182" s="174"/>
      <c r="GT182" s="174"/>
      <c r="GU182" s="174"/>
      <c r="GV182" s="174"/>
      <c r="GW182" s="174"/>
      <c r="GX182" s="174"/>
      <c r="GY182" s="174"/>
      <c r="GZ182" s="174"/>
      <c r="HA182" s="174"/>
      <c r="HB182" s="174"/>
      <c r="HC182" s="174"/>
      <c r="HD182" s="174"/>
      <c r="HE182" s="174"/>
      <c r="HF182" s="174"/>
      <c r="HG182" s="174"/>
      <c r="HH182" s="174"/>
      <c r="HI182" s="174"/>
      <c r="HJ182" s="174"/>
      <c r="HK182" s="174"/>
      <c r="HL182" s="174"/>
      <c r="HM182" s="174"/>
      <c r="HN182" s="174"/>
      <c r="HO182" s="174"/>
      <c r="HP182" s="174"/>
      <c r="HQ182" s="174"/>
      <c r="HR182" s="174"/>
      <c r="HS182" s="174"/>
      <c r="HT182" s="174"/>
      <c r="HU182" s="174"/>
      <c r="HV182" s="174"/>
      <c r="HW182" s="174"/>
      <c r="HX182" s="174"/>
      <c r="HY182" s="174"/>
      <c r="HZ182" s="174"/>
      <c r="IA182" s="174"/>
      <c r="IB182" s="174"/>
      <c r="IC182" s="174"/>
      <c r="ID182" s="174"/>
      <c r="IE182" s="174"/>
      <c r="IF182" s="174"/>
      <c r="IG182" s="174"/>
      <c r="IH182" s="174"/>
      <c r="II182" s="174"/>
      <c r="IJ182" s="174"/>
      <c r="IK182" s="174"/>
      <c r="IL182" s="174"/>
      <c r="IM182" s="174"/>
      <c r="IN182" s="174"/>
      <c r="IO182" s="174"/>
      <c r="IP182" s="174"/>
      <c r="IQ182" s="174"/>
      <c r="IR182" s="174"/>
      <c r="IS182" s="174"/>
      <c r="IT182" s="174"/>
      <c r="IU182" s="174"/>
      <c r="IV182" s="174"/>
      <c r="IW182" s="237"/>
    </row>
    <row r="183" ht="13.65" customHeight="1">
      <c r="A183" s="281"/>
      <c r="B183" s="342"/>
      <c r="C183" t="s" s="343">
        <v>2175</v>
      </c>
      <c r="D183" s="344"/>
      <c r="E183" s="344"/>
      <c r="F183" s="344"/>
      <c r="G183" s="344"/>
      <c r="H183" s="345"/>
      <c r="I183" s="180">
        <v>163</v>
      </c>
      <c r="J183" s="322">
        <v>0</v>
      </c>
      <c r="K183" s="322">
        <v>0</v>
      </c>
      <c r="L183" t="s" s="323">
        <f>IF(J183&gt;0,IF(K183/J183&gt;=100,"&gt;&gt;100",K183/J183*100),"-")</f>
        <v>2015</v>
      </c>
      <c r="M183" s="286"/>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4"/>
      <c r="AM183" s="174"/>
      <c r="AN183" s="174"/>
      <c r="AO183" s="174"/>
      <c r="AP183" s="174"/>
      <c r="AQ183" s="174"/>
      <c r="AR183" s="174"/>
      <c r="AS183" s="174"/>
      <c r="AT183" s="174"/>
      <c r="AU183" s="174"/>
      <c r="AV183" s="174"/>
      <c r="AW183" s="174"/>
      <c r="AX183" s="174"/>
      <c r="AY183" s="174"/>
      <c r="AZ183" s="174"/>
      <c r="BA183" s="174"/>
      <c r="BB183" s="174"/>
      <c r="BC183" s="174"/>
      <c r="BD183" s="174"/>
      <c r="BE183" s="174"/>
      <c r="BF183" s="174"/>
      <c r="BG183" s="174"/>
      <c r="BH183" s="174"/>
      <c r="BI183" s="174"/>
      <c r="BJ183" s="174"/>
      <c r="BK183" s="174"/>
      <c r="BL183" s="174"/>
      <c r="BM183" s="174"/>
      <c r="BN183" s="174"/>
      <c r="BO183" s="174"/>
      <c r="BP183" s="174"/>
      <c r="BQ183" s="174"/>
      <c r="BR183" s="174"/>
      <c r="BS183" s="174"/>
      <c r="BT183" s="174"/>
      <c r="BU183" s="174"/>
      <c r="BV183" s="174"/>
      <c r="BW183" s="174"/>
      <c r="BX183" s="174"/>
      <c r="BY183" s="174"/>
      <c r="BZ183" s="174"/>
      <c r="CA183" s="174"/>
      <c r="CB183" s="174"/>
      <c r="CC183" s="174"/>
      <c r="CD183" s="174"/>
      <c r="CE183" s="174"/>
      <c r="CF183" s="174"/>
      <c r="CG183" s="174"/>
      <c r="CH183" s="174"/>
      <c r="CI183" s="174"/>
      <c r="CJ183" s="174"/>
      <c r="CK183" s="174"/>
      <c r="CL183" s="174"/>
      <c r="CM183" s="174"/>
      <c r="CN183" s="174"/>
      <c r="CO183" s="174"/>
      <c r="CP183" s="174"/>
      <c r="CQ183" s="174"/>
      <c r="CR183" s="174"/>
      <c r="CS183" s="174"/>
      <c r="CT183" s="174"/>
      <c r="CU183" s="174"/>
      <c r="CV183" s="174"/>
      <c r="CW183" s="174"/>
      <c r="CX183" s="174"/>
      <c r="CY183" s="174"/>
      <c r="CZ183" s="174"/>
      <c r="DA183" s="174"/>
      <c r="DB183" s="174"/>
      <c r="DC183" s="174"/>
      <c r="DD183" s="174"/>
      <c r="DE183" s="174"/>
      <c r="DF183" s="174"/>
      <c r="DG183" s="174"/>
      <c r="DH183" s="174"/>
      <c r="DI183" s="174"/>
      <c r="DJ183" s="174"/>
      <c r="DK183" s="174"/>
      <c r="DL183" s="174"/>
      <c r="DM183" s="174"/>
      <c r="DN183" s="174"/>
      <c r="DO183" s="174"/>
      <c r="DP183" s="174"/>
      <c r="DQ183" s="174"/>
      <c r="DR183" s="174"/>
      <c r="DS183" s="174"/>
      <c r="DT183" s="174"/>
      <c r="DU183" s="174"/>
      <c r="DV183" s="174"/>
      <c r="DW183" s="174"/>
      <c r="DX183" s="174"/>
      <c r="DY183" s="174"/>
      <c r="DZ183" s="174"/>
      <c r="EA183" s="174"/>
      <c r="EB183" s="174"/>
      <c r="EC183" s="174"/>
      <c r="ED183" s="174"/>
      <c r="EE183" s="174"/>
      <c r="EF183" s="174"/>
      <c r="EG183" s="174"/>
      <c r="EH183" s="174"/>
      <c r="EI183" s="174"/>
      <c r="EJ183" s="174"/>
      <c r="EK183" s="174"/>
      <c r="EL183" s="174"/>
      <c r="EM183" s="174"/>
      <c r="EN183" s="174"/>
      <c r="EO183" s="174"/>
      <c r="EP183" s="174"/>
      <c r="EQ183" s="174"/>
      <c r="ER183" s="174"/>
      <c r="ES183" s="174"/>
      <c r="ET183" s="174"/>
      <c r="EU183" s="174"/>
      <c r="EV183" s="174"/>
      <c r="EW183" s="174"/>
      <c r="EX183" s="174"/>
      <c r="EY183" s="174"/>
      <c r="EZ183" s="174"/>
      <c r="FA183" s="174"/>
      <c r="FB183" s="174"/>
      <c r="FC183" s="174"/>
      <c r="FD183" s="174"/>
      <c r="FE183" s="174"/>
      <c r="FF183" s="174"/>
      <c r="FG183" s="174"/>
      <c r="FH183" s="174"/>
      <c r="FI183" s="174"/>
      <c r="FJ183" s="174"/>
      <c r="FK183" s="174"/>
      <c r="FL183" s="174"/>
      <c r="FM183" s="174"/>
      <c r="FN183" s="174"/>
      <c r="FO183" s="174"/>
      <c r="FP183" s="174"/>
      <c r="FQ183" s="174"/>
      <c r="FR183" s="174"/>
      <c r="FS183" s="174"/>
      <c r="FT183" s="174"/>
      <c r="FU183" s="174"/>
      <c r="FV183" s="174"/>
      <c r="FW183" s="174"/>
      <c r="FX183" s="174"/>
      <c r="FY183" s="174"/>
      <c r="FZ183" s="174"/>
      <c r="GA183" s="174"/>
      <c r="GB183" s="174"/>
      <c r="GC183" s="174"/>
      <c r="GD183" s="174"/>
      <c r="GE183" s="174"/>
      <c r="GF183" s="174"/>
      <c r="GG183" s="174"/>
      <c r="GH183" s="174"/>
      <c r="GI183" s="174"/>
      <c r="GJ183" s="174"/>
      <c r="GK183" s="174"/>
      <c r="GL183" s="174"/>
      <c r="GM183" s="174"/>
      <c r="GN183" s="174"/>
      <c r="GO183" s="174"/>
      <c r="GP183" s="174"/>
      <c r="GQ183" s="174"/>
      <c r="GR183" s="174"/>
      <c r="GS183" s="174"/>
      <c r="GT183" s="174"/>
      <c r="GU183" s="174"/>
      <c r="GV183" s="174"/>
      <c r="GW183" s="174"/>
      <c r="GX183" s="174"/>
      <c r="GY183" s="174"/>
      <c r="GZ183" s="174"/>
      <c r="HA183" s="174"/>
      <c r="HB183" s="174"/>
      <c r="HC183" s="174"/>
      <c r="HD183" s="174"/>
      <c r="HE183" s="174"/>
      <c r="HF183" s="174"/>
      <c r="HG183" s="174"/>
      <c r="HH183" s="174"/>
      <c r="HI183" s="174"/>
      <c r="HJ183" s="174"/>
      <c r="HK183" s="174"/>
      <c r="HL183" s="174"/>
      <c r="HM183" s="174"/>
      <c r="HN183" s="174"/>
      <c r="HO183" s="174"/>
      <c r="HP183" s="174"/>
      <c r="HQ183" s="174"/>
      <c r="HR183" s="174"/>
      <c r="HS183" s="174"/>
      <c r="HT183" s="174"/>
      <c r="HU183" s="174"/>
      <c r="HV183" s="174"/>
      <c r="HW183" s="174"/>
      <c r="HX183" s="174"/>
      <c r="HY183" s="174"/>
      <c r="HZ183" s="174"/>
      <c r="IA183" s="174"/>
      <c r="IB183" s="174"/>
      <c r="IC183" s="174"/>
      <c r="ID183" s="174"/>
      <c r="IE183" s="174"/>
      <c r="IF183" s="174"/>
      <c r="IG183" s="174"/>
      <c r="IH183" s="174"/>
      <c r="II183" s="174"/>
      <c r="IJ183" s="174"/>
      <c r="IK183" s="174"/>
      <c r="IL183" s="174"/>
      <c r="IM183" s="174"/>
      <c r="IN183" s="174"/>
      <c r="IO183" s="174"/>
      <c r="IP183" s="174"/>
      <c r="IQ183" s="174"/>
      <c r="IR183" s="174"/>
      <c r="IS183" s="174"/>
      <c r="IT183" s="174"/>
      <c r="IU183" s="174"/>
      <c r="IV183" s="174"/>
      <c r="IW183" s="237"/>
    </row>
    <row r="184" ht="13.65" customHeight="1">
      <c r="A184" s="281"/>
      <c r="B184" t="s" s="353">
        <v>2176</v>
      </c>
      <c r="C184" s="354"/>
      <c r="D184" s="354"/>
      <c r="E184" s="354"/>
      <c r="F184" s="354"/>
      <c r="G184" s="354"/>
      <c r="H184" s="355"/>
      <c r="I184" t="s" s="356">
        <v>35</v>
      </c>
      <c r="J184" t="s" s="356">
        <v>2177</v>
      </c>
      <c r="K184" s="357"/>
      <c r="L184" t="s" s="358">
        <v>2011</v>
      </c>
      <c r="M184" s="286"/>
      <c r="N184" s="174"/>
      <c r="O184" s="174"/>
      <c r="P184" s="174"/>
      <c r="Q184" s="174"/>
      <c r="R184" s="174"/>
      <c r="S184" s="174"/>
      <c r="T184" s="174"/>
      <c r="U184" s="174"/>
      <c r="V184" s="174"/>
      <c r="W184" s="174"/>
      <c r="X184" s="174"/>
      <c r="Y184" s="174"/>
      <c r="Z184" s="174"/>
      <c r="AA184" s="174"/>
      <c r="AB184" s="174"/>
      <c r="AC184" s="174"/>
      <c r="AD184" s="174"/>
      <c r="AE184" s="174"/>
      <c r="AF184" s="174"/>
      <c r="AG184" s="174"/>
      <c r="AH184" s="174"/>
      <c r="AI184" s="174"/>
      <c r="AJ184" s="174"/>
      <c r="AK184" s="174"/>
      <c r="AL184" s="174"/>
      <c r="AM184" s="174"/>
      <c r="AN184" s="174"/>
      <c r="AO184" s="174"/>
      <c r="AP184" s="174"/>
      <c r="AQ184" s="174"/>
      <c r="AR184" s="174"/>
      <c r="AS184" s="174"/>
      <c r="AT184" s="174"/>
      <c r="AU184" s="174"/>
      <c r="AV184" s="174"/>
      <c r="AW184" s="174"/>
      <c r="AX184" s="174"/>
      <c r="AY184" s="174"/>
      <c r="AZ184" s="174"/>
      <c r="BA184" s="174"/>
      <c r="BB184" s="174"/>
      <c r="BC184" s="174"/>
      <c r="BD184" s="174"/>
      <c r="BE184" s="174"/>
      <c r="BF184" s="174"/>
      <c r="BG184" s="174"/>
      <c r="BH184" s="174"/>
      <c r="BI184" s="174"/>
      <c r="BJ184" s="174"/>
      <c r="BK184" s="174"/>
      <c r="BL184" s="174"/>
      <c r="BM184" s="174"/>
      <c r="BN184" s="174"/>
      <c r="BO184" s="174"/>
      <c r="BP184" s="174"/>
      <c r="BQ184" s="174"/>
      <c r="BR184" s="174"/>
      <c r="BS184" s="174"/>
      <c r="BT184" s="174"/>
      <c r="BU184" s="174"/>
      <c r="BV184" s="174"/>
      <c r="BW184" s="174"/>
      <c r="BX184" s="174"/>
      <c r="BY184" s="174"/>
      <c r="BZ184" s="174"/>
      <c r="CA184" s="174"/>
      <c r="CB184" s="174"/>
      <c r="CC184" s="174"/>
      <c r="CD184" s="174"/>
      <c r="CE184" s="174"/>
      <c r="CF184" s="174"/>
      <c r="CG184" s="174"/>
      <c r="CH184" s="174"/>
      <c r="CI184" s="174"/>
      <c r="CJ184" s="174"/>
      <c r="CK184" s="174"/>
      <c r="CL184" s="174"/>
      <c r="CM184" s="174"/>
      <c r="CN184" s="174"/>
      <c r="CO184" s="174"/>
      <c r="CP184" s="174"/>
      <c r="CQ184" s="174"/>
      <c r="CR184" s="174"/>
      <c r="CS184" s="174"/>
      <c r="CT184" s="174"/>
      <c r="CU184" s="174"/>
      <c r="CV184" s="174"/>
      <c r="CW184" s="174"/>
      <c r="CX184" s="174"/>
      <c r="CY184" s="174"/>
      <c r="CZ184" s="174"/>
      <c r="DA184" s="174"/>
      <c r="DB184" s="174"/>
      <c r="DC184" s="174"/>
      <c r="DD184" s="174"/>
      <c r="DE184" s="174"/>
      <c r="DF184" s="174"/>
      <c r="DG184" s="174"/>
      <c r="DH184" s="174"/>
      <c r="DI184" s="174"/>
      <c r="DJ184" s="174"/>
      <c r="DK184" s="174"/>
      <c r="DL184" s="174"/>
      <c r="DM184" s="174"/>
      <c r="DN184" s="174"/>
      <c r="DO184" s="174"/>
      <c r="DP184" s="174"/>
      <c r="DQ184" s="174"/>
      <c r="DR184" s="174"/>
      <c r="DS184" s="174"/>
      <c r="DT184" s="174"/>
      <c r="DU184" s="174"/>
      <c r="DV184" s="174"/>
      <c r="DW184" s="174"/>
      <c r="DX184" s="174"/>
      <c r="DY184" s="174"/>
      <c r="DZ184" s="174"/>
      <c r="EA184" s="174"/>
      <c r="EB184" s="174"/>
      <c r="EC184" s="174"/>
      <c r="ED184" s="174"/>
      <c r="EE184" s="174"/>
      <c r="EF184" s="174"/>
      <c r="EG184" s="174"/>
      <c r="EH184" s="174"/>
      <c r="EI184" s="174"/>
      <c r="EJ184" s="174"/>
      <c r="EK184" s="174"/>
      <c r="EL184" s="174"/>
      <c r="EM184" s="174"/>
      <c r="EN184" s="174"/>
      <c r="EO184" s="174"/>
      <c r="EP184" s="174"/>
      <c r="EQ184" s="174"/>
      <c r="ER184" s="174"/>
      <c r="ES184" s="174"/>
      <c r="ET184" s="174"/>
      <c r="EU184" s="174"/>
      <c r="EV184" s="174"/>
      <c r="EW184" s="174"/>
      <c r="EX184" s="174"/>
      <c r="EY184" s="174"/>
      <c r="EZ184" s="174"/>
      <c r="FA184" s="174"/>
      <c r="FB184" s="174"/>
      <c r="FC184" s="174"/>
      <c r="FD184" s="174"/>
      <c r="FE184" s="174"/>
      <c r="FF184" s="174"/>
      <c r="FG184" s="174"/>
      <c r="FH184" s="174"/>
      <c r="FI184" s="174"/>
      <c r="FJ184" s="174"/>
      <c r="FK184" s="174"/>
      <c r="FL184" s="174"/>
      <c r="FM184" s="174"/>
      <c r="FN184" s="174"/>
      <c r="FO184" s="174"/>
      <c r="FP184" s="174"/>
      <c r="FQ184" s="174"/>
      <c r="FR184" s="174"/>
      <c r="FS184" s="174"/>
      <c r="FT184" s="174"/>
      <c r="FU184" s="174"/>
      <c r="FV184" s="174"/>
      <c r="FW184" s="174"/>
      <c r="FX184" s="174"/>
      <c r="FY184" s="174"/>
      <c r="FZ184" s="174"/>
      <c r="GA184" s="174"/>
      <c r="GB184" s="174"/>
      <c r="GC184" s="174"/>
      <c r="GD184" s="174"/>
      <c r="GE184" s="174"/>
      <c r="GF184" s="174"/>
      <c r="GG184" s="174"/>
      <c r="GH184" s="174"/>
      <c r="GI184" s="174"/>
      <c r="GJ184" s="174"/>
      <c r="GK184" s="174"/>
      <c r="GL184" s="174"/>
      <c r="GM184" s="174"/>
      <c r="GN184" s="174"/>
      <c r="GO184" s="174"/>
      <c r="GP184" s="174"/>
      <c r="GQ184" s="174"/>
      <c r="GR184" s="174"/>
      <c r="GS184" s="174"/>
      <c r="GT184" s="174"/>
      <c r="GU184" s="174"/>
      <c r="GV184" s="174"/>
      <c r="GW184" s="174"/>
      <c r="GX184" s="174"/>
      <c r="GY184" s="174"/>
      <c r="GZ184" s="174"/>
      <c r="HA184" s="174"/>
      <c r="HB184" s="174"/>
      <c r="HC184" s="174"/>
      <c r="HD184" s="174"/>
      <c r="HE184" s="174"/>
      <c r="HF184" s="174"/>
      <c r="HG184" s="174"/>
      <c r="HH184" s="174"/>
      <c r="HI184" s="174"/>
      <c r="HJ184" s="174"/>
      <c r="HK184" s="174"/>
      <c r="HL184" s="174"/>
      <c r="HM184" s="174"/>
      <c r="HN184" s="174"/>
      <c r="HO184" s="174"/>
      <c r="HP184" s="174"/>
      <c r="HQ184" s="174"/>
      <c r="HR184" s="174"/>
      <c r="HS184" s="174"/>
      <c r="HT184" s="174"/>
      <c r="HU184" s="174"/>
      <c r="HV184" s="174"/>
      <c r="HW184" s="174"/>
      <c r="HX184" s="174"/>
      <c r="HY184" s="174"/>
      <c r="HZ184" s="174"/>
      <c r="IA184" s="174"/>
      <c r="IB184" s="174"/>
      <c r="IC184" s="174"/>
      <c r="ID184" s="174"/>
      <c r="IE184" s="174"/>
      <c r="IF184" s="174"/>
      <c r="IG184" s="174"/>
      <c r="IH184" s="174"/>
      <c r="II184" s="174"/>
      <c r="IJ184" s="174"/>
      <c r="IK184" s="174"/>
      <c r="IL184" s="174"/>
      <c r="IM184" s="174"/>
      <c r="IN184" s="174"/>
      <c r="IO184" s="174"/>
      <c r="IP184" s="174"/>
      <c r="IQ184" s="174"/>
      <c r="IR184" s="174"/>
      <c r="IS184" s="174"/>
      <c r="IT184" s="174"/>
      <c r="IU184" s="174"/>
      <c r="IV184" s="174"/>
      <c r="IW184" s="237"/>
    </row>
    <row r="185" ht="20.7" customHeight="1">
      <c r="A185" s="281"/>
      <c r="B185" s="359"/>
      <c r="C185" s="360"/>
      <c r="D185" s="360"/>
      <c r="E185" s="360"/>
      <c r="F185" s="360"/>
      <c r="G185" s="360"/>
      <c r="H185" s="361"/>
      <c r="I185" s="362"/>
      <c r="J185" t="s" s="363">
        <v>2178</v>
      </c>
      <c r="K185" t="s" s="363">
        <v>2179</v>
      </c>
      <c r="L185" s="364"/>
      <c r="M185" s="286"/>
      <c r="N185" s="174"/>
      <c r="O185" s="174"/>
      <c r="P185" s="174"/>
      <c r="Q185" s="174"/>
      <c r="R185" s="174"/>
      <c r="S185" s="174"/>
      <c r="T185" s="174"/>
      <c r="U185" s="174"/>
      <c r="V185" s="174"/>
      <c r="W185" s="174"/>
      <c r="X185" s="174"/>
      <c r="Y185" s="174"/>
      <c r="Z185" s="174"/>
      <c r="AA185" s="174"/>
      <c r="AB185" s="174"/>
      <c r="AC185" s="174"/>
      <c r="AD185" s="174"/>
      <c r="AE185" s="174"/>
      <c r="AF185" s="174"/>
      <c r="AG185" s="174"/>
      <c r="AH185" s="174"/>
      <c r="AI185" s="174"/>
      <c r="AJ185" s="174"/>
      <c r="AK185" s="174"/>
      <c r="AL185" s="174"/>
      <c r="AM185" s="174"/>
      <c r="AN185" s="174"/>
      <c r="AO185" s="174"/>
      <c r="AP185" s="174"/>
      <c r="AQ185" s="174"/>
      <c r="AR185" s="174"/>
      <c r="AS185" s="174"/>
      <c r="AT185" s="174"/>
      <c r="AU185" s="174"/>
      <c r="AV185" s="174"/>
      <c r="AW185" s="174"/>
      <c r="AX185" s="174"/>
      <c r="AY185" s="174"/>
      <c r="AZ185" s="174"/>
      <c r="BA185" s="174"/>
      <c r="BB185" s="174"/>
      <c r="BC185" s="174"/>
      <c r="BD185" s="174"/>
      <c r="BE185" s="174"/>
      <c r="BF185" s="174"/>
      <c r="BG185" s="174"/>
      <c r="BH185" s="174"/>
      <c r="BI185" s="174"/>
      <c r="BJ185" s="174"/>
      <c r="BK185" s="174"/>
      <c r="BL185" s="174"/>
      <c r="BM185" s="174"/>
      <c r="BN185" s="174"/>
      <c r="BO185" s="174"/>
      <c r="BP185" s="174"/>
      <c r="BQ185" s="174"/>
      <c r="BR185" s="174"/>
      <c r="BS185" s="174"/>
      <c r="BT185" s="174"/>
      <c r="BU185" s="174"/>
      <c r="BV185" s="174"/>
      <c r="BW185" s="174"/>
      <c r="BX185" s="174"/>
      <c r="BY185" s="174"/>
      <c r="BZ185" s="174"/>
      <c r="CA185" s="174"/>
      <c r="CB185" s="174"/>
      <c r="CC185" s="174"/>
      <c r="CD185" s="174"/>
      <c r="CE185" s="174"/>
      <c r="CF185" s="174"/>
      <c r="CG185" s="174"/>
      <c r="CH185" s="174"/>
      <c r="CI185" s="174"/>
      <c r="CJ185" s="174"/>
      <c r="CK185" s="174"/>
      <c r="CL185" s="174"/>
      <c r="CM185" s="174"/>
      <c r="CN185" s="174"/>
      <c r="CO185" s="174"/>
      <c r="CP185" s="174"/>
      <c r="CQ185" s="174"/>
      <c r="CR185" s="174"/>
      <c r="CS185" s="174"/>
      <c r="CT185" s="174"/>
      <c r="CU185" s="174"/>
      <c r="CV185" s="174"/>
      <c r="CW185" s="174"/>
      <c r="CX185" s="174"/>
      <c r="CY185" s="174"/>
      <c r="CZ185" s="174"/>
      <c r="DA185" s="174"/>
      <c r="DB185" s="174"/>
      <c r="DC185" s="174"/>
      <c r="DD185" s="174"/>
      <c r="DE185" s="174"/>
      <c r="DF185" s="174"/>
      <c r="DG185" s="174"/>
      <c r="DH185" s="174"/>
      <c r="DI185" s="174"/>
      <c r="DJ185" s="174"/>
      <c r="DK185" s="174"/>
      <c r="DL185" s="174"/>
      <c r="DM185" s="174"/>
      <c r="DN185" s="174"/>
      <c r="DO185" s="174"/>
      <c r="DP185" s="174"/>
      <c r="DQ185" s="174"/>
      <c r="DR185" s="174"/>
      <c r="DS185" s="174"/>
      <c r="DT185" s="174"/>
      <c r="DU185" s="174"/>
      <c r="DV185" s="174"/>
      <c r="DW185" s="174"/>
      <c r="DX185" s="174"/>
      <c r="DY185" s="174"/>
      <c r="DZ185" s="174"/>
      <c r="EA185" s="174"/>
      <c r="EB185" s="174"/>
      <c r="EC185" s="174"/>
      <c r="ED185" s="174"/>
      <c r="EE185" s="174"/>
      <c r="EF185" s="174"/>
      <c r="EG185" s="174"/>
      <c r="EH185" s="174"/>
      <c r="EI185" s="174"/>
      <c r="EJ185" s="174"/>
      <c r="EK185" s="174"/>
      <c r="EL185" s="174"/>
      <c r="EM185" s="174"/>
      <c r="EN185" s="174"/>
      <c r="EO185" s="174"/>
      <c r="EP185" s="174"/>
      <c r="EQ185" s="174"/>
      <c r="ER185" s="174"/>
      <c r="ES185" s="174"/>
      <c r="ET185" s="174"/>
      <c r="EU185" s="174"/>
      <c r="EV185" s="174"/>
      <c r="EW185" s="174"/>
      <c r="EX185" s="174"/>
      <c r="EY185" s="174"/>
      <c r="EZ185" s="174"/>
      <c r="FA185" s="174"/>
      <c r="FB185" s="174"/>
      <c r="FC185" s="174"/>
      <c r="FD185" s="174"/>
      <c r="FE185" s="174"/>
      <c r="FF185" s="174"/>
      <c r="FG185" s="174"/>
      <c r="FH185" s="174"/>
      <c r="FI185" s="174"/>
      <c r="FJ185" s="174"/>
      <c r="FK185" s="174"/>
      <c r="FL185" s="174"/>
      <c r="FM185" s="174"/>
      <c r="FN185" s="174"/>
      <c r="FO185" s="174"/>
      <c r="FP185" s="174"/>
      <c r="FQ185" s="174"/>
      <c r="FR185" s="174"/>
      <c r="FS185" s="174"/>
      <c r="FT185" s="174"/>
      <c r="FU185" s="174"/>
      <c r="FV185" s="174"/>
      <c r="FW185" s="174"/>
      <c r="FX185" s="174"/>
      <c r="FY185" s="174"/>
      <c r="FZ185" s="174"/>
      <c r="GA185" s="174"/>
      <c r="GB185" s="174"/>
      <c r="GC185" s="174"/>
      <c r="GD185" s="174"/>
      <c r="GE185" s="174"/>
      <c r="GF185" s="174"/>
      <c r="GG185" s="174"/>
      <c r="GH185" s="174"/>
      <c r="GI185" s="174"/>
      <c r="GJ185" s="174"/>
      <c r="GK185" s="174"/>
      <c r="GL185" s="174"/>
      <c r="GM185" s="174"/>
      <c r="GN185" s="174"/>
      <c r="GO185" s="174"/>
      <c r="GP185" s="174"/>
      <c r="GQ185" s="174"/>
      <c r="GR185" s="174"/>
      <c r="GS185" s="174"/>
      <c r="GT185" s="174"/>
      <c r="GU185" s="174"/>
      <c r="GV185" s="174"/>
      <c r="GW185" s="174"/>
      <c r="GX185" s="174"/>
      <c r="GY185" s="174"/>
      <c r="GZ185" s="174"/>
      <c r="HA185" s="174"/>
      <c r="HB185" s="174"/>
      <c r="HC185" s="174"/>
      <c r="HD185" s="174"/>
      <c r="HE185" s="174"/>
      <c r="HF185" s="174"/>
      <c r="HG185" s="174"/>
      <c r="HH185" s="174"/>
      <c r="HI185" s="174"/>
      <c r="HJ185" s="174"/>
      <c r="HK185" s="174"/>
      <c r="HL185" s="174"/>
      <c r="HM185" s="174"/>
      <c r="HN185" s="174"/>
      <c r="HO185" s="174"/>
      <c r="HP185" s="174"/>
      <c r="HQ185" s="174"/>
      <c r="HR185" s="174"/>
      <c r="HS185" s="174"/>
      <c r="HT185" s="174"/>
      <c r="HU185" s="174"/>
      <c r="HV185" s="174"/>
      <c r="HW185" s="174"/>
      <c r="HX185" s="174"/>
      <c r="HY185" s="174"/>
      <c r="HZ185" s="174"/>
      <c r="IA185" s="174"/>
      <c r="IB185" s="174"/>
      <c r="IC185" s="174"/>
      <c r="ID185" s="174"/>
      <c r="IE185" s="174"/>
      <c r="IF185" s="174"/>
      <c r="IG185" s="174"/>
      <c r="IH185" s="174"/>
      <c r="II185" s="174"/>
      <c r="IJ185" s="174"/>
      <c r="IK185" s="174"/>
      <c r="IL185" s="174"/>
      <c r="IM185" s="174"/>
      <c r="IN185" s="174"/>
      <c r="IO185" s="174"/>
      <c r="IP185" s="174"/>
      <c r="IQ185" s="174"/>
      <c r="IR185" s="174"/>
      <c r="IS185" s="174"/>
      <c r="IT185" s="174"/>
      <c r="IU185" s="174"/>
      <c r="IV185" s="174"/>
      <c r="IW185" s="237"/>
    </row>
    <row r="186" ht="13.65" customHeight="1">
      <c r="A186" s="281"/>
      <c r="B186" t="s" s="324">
        <v>2180</v>
      </c>
      <c r="C186" t="s" s="348">
        <v>2181</v>
      </c>
      <c r="D186" s="349"/>
      <c r="E186" s="349"/>
      <c r="F186" s="349"/>
      <c r="G186" s="349"/>
      <c r="H186" s="350"/>
      <c r="I186" s="176">
        <v>164</v>
      </c>
      <c r="J186" s="351">
        <v>0</v>
      </c>
      <c r="K186" s="351">
        <v>0</v>
      </c>
      <c r="L186" t="s" s="365">
        <f>IF(J186&gt;0,IF(K186/J186&gt;=100,"&gt;&gt;100",K186/J186*100),"-")</f>
        <v>2015</v>
      </c>
      <c r="M186" s="286"/>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4"/>
      <c r="AN186" s="174"/>
      <c r="AO186" s="174"/>
      <c r="AP186" s="174"/>
      <c r="AQ186" s="174"/>
      <c r="AR186" s="174"/>
      <c r="AS186" s="174"/>
      <c r="AT186" s="174"/>
      <c r="AU186" s="174"/>
      <c r="AV186" s="174"/>
      <c r="AW186" s="174"/>
      <c r="AX186" s="174"/>
      <c r="AY186" s="174"/>
      <c r="AZ186" s="174"/>
      <c r="BA186" s="174"/>
      <c r="BB186" s="174"/>
      <c r="BC186" s="174"/>
      <c r="BD186" s="174"/>
      <c r="BE186" s="174"/>
      <c r="BF186" s="174"/>
      <c r="BG186" s="174"/>
      <c r="BH186" s="174"/>
      <c r="BI186" s="174"/>
      <c r="BJ186" s="174"/>
      <c r="BK186" s="174"/>
      <c r="BL186" s="174"/>
      <c r="BM186" s="174"/>
      <c r="BN186" s="174"/>
      <c r="BO186" s="174"/>
      <c r="BP186" s="174"/>
      <c r="BQ186" s="174"/>
      <c r="BR186" s="174"/>
      <c r="BS186" s="174"/>
      <c r="BT186" s="174"/>
      <c r="BU186" s="174"/>
      <c r="BV186" s="174"/>
      <c r="BW186" s="174"/>
      <c r="BX186" s="174"/>
      <c r="BY186" s="174"/>
      <c r="BZ186" s="174"/>
      <c r="CA186" s="174"/>
      <c r="CB186" s="174"/>
      <c r="CC186" s="174"/>
      <c r="CD186" s="174"/>
      <c r="CE186" s="174"/>
      <c r="CF186" s="174"/>
      <c r="CG186" s="174"/>
      <c r="CH186" s="174"/>
      <c r="CI186" s="174"/>
      <c r="CJ186" s="174"/>
      <c r="CK186" s="174"/>
      <c r="CL186" s="174"/>
      <c r="CM186" s="174"/>
      <c r="CN186" s="174"/>
      <c r="CO186" s="174"/>
      <c r="CP186" s="174"/>
      <c r="CQ186" s="174"/>
      <c r="CR186" s="174"/>
      <c r="CS186" s="174"/>
      <c r="CT186" s="174"/>
      <c r="CU186" s="174"/>
      <c r="CV186" s="174"/>
      <c r="CW186" s="174"/>
      <c r="CX186" s="174"/>
      <c r="CY186" s="174"/>
      <c r="CZ186" s="174"/>
      <c r="DA186" s="174"/>
      <c r="DB186" s="174"/>
      <c r="DC186" s="174"/>
      <c r="DD186" s="174"/>
      <c r="DE186" s="174"/>
      <c r="DF186" s="174"/>
      <c r="DG186" s="174"/>
      <c r="DH186" s="174"/>
      <c r="DI186" s="174"/>
      <c r="DJ186" s="174"/>
      <c r="DK186" s="174"/>
      <c r="DL186" s="174"/>
      <c r="DM186" s="174"/>
      <c r="DN186" s="174"/>
      <c r="DO186" s="174"/>
      <c r="DP186" s="174"/>
      <c r="DQ186" s="174"/>
      <c r="DR186" s="174"/>
      <c r="DS186" s="174"/>
      <c r="DT186" s="174"/>
      <c r="DU186" s="174"/>
      <c r="DV186" s="174"/>
      <c r="DW186" s="174"/>
      <c r="DX186" s="174"/>
      <c r="DY186" s="174"/>
      <c r="DZ186" s="174"/>
      <c r="EA186" s="174"/>
      <c r="EB186" s="174"/>
      <c r="EC186" s="174"/>
      <c r="ED186" s="174"/>
      <c r="EE186" s="174"/>
      <c r="EF186" s="174"/>
      <c r="EG186" s="174"/>
      <c r="EH186" s="174"/>
      <c r="EI186" s="174"/>
      <c r="EJ186" s="174"/>
      <c r="EK186" s="174"/>
      <c r="EL186" s="174"/>
      <c r="EM186" s="174"/>
      <c r="EN186" s="174"/>
      <c r="EO186" s="174"/>
      <c r="EP186" s="174"/>
      <c r="EQ186" s="174"/>
      <c r="ER186" s="174"/>
      <c r="ES186" s="174"/>
      <c r="ET186" s="174"/>
      <c r="EU186" s="174"/>
      <c r="EV186" s="174"/>
      <c r="EW186" s="174"/>
      <c r="EX186" s="174"/>
      <c r="EY186" s="174"/>
      <c r="EZ186" s="174"/>
      <c r="FA186" s="174"/>
      <c r="FB186" s="174"/>
      <c r="FC186" s="174"/>
      <c r="FD186" s="174"/>
      <c r="FE186" s="174"/>
      <c r="FF186" s="174"/>
      <c r="FG186" s="174"/>
      <c r="FH186" s="174"/>
      <c r="FI186" s="174"/>
      <c r="FJ186" s="174"/>
      <c r="FK186" s="174"/>
      <c r="FL186" s="174"/>
      <c r="FM186" s="174"/>
      <c r="FN186" s="174"/>
      <c r="FO186" s="174"/>
      <c r="FP186" s="174"/>
      <c r="FQ186" s="174"/>
      <c r="FR186" s="174"/>
      <c r="FS186" s="174"/>
      <c r="FT186" s="174"/>
      <c r="FU186" s="174"/>
      <c r="FV186" s="174"/>
      <c r="FW186" s="174"/>
      <c r="FX186" s="174"/>
      <c r="FY186" s="174"/>
      <c r="FZ186" s="174"/>
      <c r="GA186" s="174"/>
      <c r="GB186" s="174"/>
      <c r="GC186" s="174"/>
      <c r="GD186" s="174"/>
      <c r="GE186" s="174"/>
      <c r="GF186" s="174"/>
      <c r="GG186" s="174"/>
      <c r="GH186" s="174"/>
      <c r="GI186" s="174"/>
      <c r="GJ186" s="174"/>
      <c r="GK186" s="174"/>
      <c r="GL186" s="174"/>
      <c r="GM186" s="174"/>
      <c r="GN186" s="174"/>
      <c r="GO186" s="174"/>
      <c r="GP186" s="174"/>
      <c r="GQ186" s="174"/>
      <c r="GR186" s="174"/>
      <c r="GS186" s="174"/>
      <c r="GT186" s="174"/>
      <c r="GU186" s="174"/>
      <c r="GV186" s="174"/>
      <c r="GW186" s="174"/>
      <c r="GX186" s="174"/>
      <c r="GY186" s="174"/>
      <c r="GZ186" s="174"/>
      <c r="HA186" s="174"/>
      <c r="HB186" s="174"/>
      <c r="HC186" s="174"/>
      <c r="HD186" s="174"/>
      <c r="HE186" s="174"/>
      <c r="HF186" s="174"/>
      <c r="HG186" s="174"/>
      <c r="HH186" s="174"/>
      <c r="HI186" s="174"/>
      <c r="HJ186" s="174"/>
      <c r="HK186" s="174"/>
      <c r="HL186" s="174"/>
      <c r="HM186" s="174"/>
      <c r="HN186" s="174"/>
      <c r="HO186" s="174"/>
      <c r="HP186" s="174"/>
      <c r="HQ186" s="174"/>
      <c r="HR186" s="174"/>
      <c r="HS186" s="174"/>
      <c r="HT186" s="174"/>
      <c r="HU186" s="174"/>
      <c r="HV186" s="174"/>
      <c r="HW186" s="174"/>
      <c r="HX186" s="174"/>
      <c r="HY186" s="174"/>
      <c r="HZ186" s="174"/>
      <c r="IA186" s="174"/>
      <c r="IB186" s="174"/>
      <c r="IC186" s="174"/>
      <c r="ID186" s="174"/>
      <c r="IE186" s="174"/>
      <c r="IF186" s="174"/>
      <c r="IG186" s="174"/>
      <c r="IH186" s="174"/>
      <c r="II186" s="174"/>
      <c r="IJ186" s="174"/>
      <c r="IK186" s="174"/>
      <c r="IL186" s="174"/>
      <c r="IM186" s="174"/>
      <c r="IN186" s="174"/>
      <c r="IO186" s="174"/>
      <c r="IP186" s="174"/>
      <c r="IQ186" s="174"/>
      <c r="IR186" s="174"/>
      <c r="IS186" s="174"/>
      <c r="IT186" s="174"/>
      <c r="IU186" s="174"/>
      <c r="IV186" s="174"/>
      <c r="IW186" s="237"/>
    </row>
    <row r="187" ht="13.65" customHeight="1">
      <c r="A187" s="281"/>
      <c r="B187" t="s" s="328">
        <v>2182</v>
      </c>
      <c r="C187" t="s" s="332">
        <v>2183</v>
      </c>
      <c r="D187" s="333"/>
      <c r="E187" s="333"/>
      <c r="F187" s="333"/>
      <c r="G187" s="333"/>
      <c r="H187" s="334"/>
      <c r="I187" s="184">
        <v>165</v>
      </c>
      <c r="J187" s="305">
        <v>0</v>
      </c>
      <c r="K187" s="305">
        <v>0</v>
      </c>
      <c r="L187" t="s" s="304">
        <f>IF(J187&gt;0,IF(K187/J187&gt;=100,"&gt;&gt;100",K187/J187*100),"-")</f>
        <v>2015</v>
      </c>
      <c r="M187" s="286"/>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4"/>
      <c r="AY187" s="174"/>
      <c r="AZ187" s="174"/>
      <c r="BA187" s="174"/>
      <c r="BB187" s="174"/>
      <c r="BC187" s="174"/>
      <c r="BD187" s="174"/>
      <c r="BE187" s="174"/>
      <c r="BF187" s="174"/>
      <c r="BG187" s="174"/>
      <c r="BH187" s="174"/>
      <c r="BI187" s="174"/>
      <c r="BJ187" s="174"/>
      <c r="BK187" s="174"/>
      <c r="BL187" s="174"/>
      <c r="BM187" s="174"/>
      <c r="BN187" s="174"/>
      <c r="BO187" s="174"/>
      <c r="BP187" s="174"/>
      <c r="BQ187" s="174"/>
      <c r="BR187" s="174"/>
      <c r="BS187" s="174"/>
      <c r="BT187" s="174"/>
      <c r="BU187" s="174"/>
      <c r="BV187" s="174"/>
      <c r="BW187" s="174"/>
      <c r="BX187" s="174"/>
      <c r="BY187" s="174"/>
      <c r="BZ187" s="174"/>
      <c r="CA187" s="174"/>
      <c r="CB187" s="174"/>
      <c r="CC187" s="174"/>
      <c r="CD187" s="174"/>
      <c r="CE187" s="174"/>
      <c r="CF187" s="174"/>
      <c r="CG187" s="174"/>
      <c r="CH187" s="174"/>
      <c r="CI187" s="174"/>
      <c r="CJ187" s="174"/>
      <c r="CK187" s="174"/>
      <c r="CL187" s="174"/>
      <c r="CM187" s="174"/>
      <c r="CN187" s="174"/>
      <c r="CO187" s="174"/>
      <c r="CP187" s="174"/>
      <c r="CQ187" s="174"/>
      <c r="CR187" s="174"/>
      <c r="CS187" s="174"/>
      <c r="CT187" s="174"/>
      <c r="CU187" s="174"/>
      <c r="CV187" s="174"/>
      <c r="CW187" s="174"/>
      <c r="CX187" s="174"/>
      <c r="CY187" s="174"/>
      <c r="CZ187" s="174"/>
      <c r="DA187" s="174"/>
      <c r="DB187" s="174"/>
      <c r="DC187" s="174"/>
      <c r="DD187" s="174"/>
      <c r="DE187" s="174"/>
      <c r="DF187" s="174"/>
      <c r="DG187" s="174"/>
      <c r="DH187" s="174"/>
      <c r="DI187" s="174"/>
      <c r="DJ187" s="174"/>
      <c r="DK187" s="174"/>
      <c r="DL187" s="174"/>
      <c r="DM187" s="174"/>
      <c r="DN187" s="174"/>
      <c r="DO187" s="174"/>
      <c r="DP187" s="174"/>
      <c r="DQ187" s="174"/>
      <c r="DR187" s="174"/>
      <c r="DS187" s="174"/>
      <c r="DT187" s="174"/>
      <c r="DU187" s="174"/>
      <c r="DV187" s="174"/>
      <c r="DW187" s="174"/>
      <c r="DX187" s="174"/>
      <c r="DY187" s="174"/>
      <c r="DZ187" s="174"/>
      <c r="EA187" s="174"/>
      <c r="EB187" s="174"/>
      <c r="EC187" s="174"/>
      <c r="ED187" s="174"/>
      <c r="EE187" s="174"/>
      <c r="EF187" s="174"/>
      <c r="EG187" s="174"/>
      <c r="EH187" s="174"/>
      <c r="EI187" s="174"/>
      <c r="EJ187" s="174"/>
      <c r="EK187" s="174"/>
      <c r="EL187" s="174"/>
      <c r="EM187" s="174"/>
      <c r="EN187" s="174"/>
      <c r="EO187" s="174"/>
      <c r="EP187" s="174"/>
      <c r="EQ187" s="174"/>
      <c r="ER187" s="174"/>
      <c r="ES187" s="174"/>
      <c r="ET187" s="174"/>
      <c r="EU187" s="174"/>
      <c r="EV187" s="174"/>
      <c r="EW187" s="174"/>
      <c r="EX187" s="174"/>
      <c r="EY187" s="174"/>
      <c r="EZ187" s="174"/>
      <c r="FA187" s="174"/>
      <c r="FB187" s="174"/>
      <c r="FC187" s="174"/>
      <c r="FD187" s="174"/>
      <c r="FE187" s="174"/>
      <c r="FF187" s="174"/>
      <c r="FG187" s="174"/>
      <c r="FH187" s="174"/>
      <c r="FI187" s="174"/>
      <c r="FJ187" s="174"/>
      <c r="FK187" s="174"/>
      <c r="FL187" s="174"/>
      <c r="FM187" s="174"/>
      <c r="FN187" s="174"/>
      <c r="FO187" s="174"/>
      <c r="FP187" s="174"/>
      <c r="FQ187" s="174"/>
      <c r="FR187" s="174"/>
      <c r="FS187" s="174"/>
      <c r="FT187" s="174"/>
      <c r="FU187" s="174"/>
      <c r="FV187" s="174"/>
      <c r="FW187" s="174"/>
      <c r="FX187" s="174"/>
      <c r="FY187" s="174"/>
      <c r="FZ187" s="174"/>
      <c r="GA187" s="174"/>
      <c r="GB187" s="174"/>
      <c r="GC187" s="174"/>
      <c r="GD187" s="174"/>
      <c r="GE187" s="174"/>
      <c r="GF187" s="174"/>
      <c r="GG187" s="174"/>
      <c r="GH187" s="174"/>
      <c r="GI187" s="174"/>
      <c r="GJ187" s="174"/>
      <c r="GK187" s="174"/>
      <c r="GL187" s="174"/>
      <c r="GM187" s="174"/>
      <c r="GN187" s="174"/>
      <c r="GO187" s="174"/>
      <c r="GP187" s="174"/>
      <c r="GQ187" s="174"/>
      <c r="GR187" s="174"/>
      <c r="GS187" s="174"/>
      <c r="GT187" s="174"/>
      <c r="GU187" s="174"/>
      <c r="GV187" s="174"/>
      <c r="GW187" s="174"/>
      <c r="GX187" s="174"/>
      <c r="GY187" s="174"/>
      <c r="GZ187" s="174"/>
      <c r="HA187" s="174"/>
      <c r="HB187" s="174"/>
      <c r="HC187" s="174"/>
      <c r="HD187" s="174"/>
      <c r="HE187" s="174"/>
      <c r="HF187" s="174"/>
      <c r="HG187" s="174"/>
      <c r="HH187" s="174"/>
      <c r="HI187" s="174"/>
      <c r="HJ187" s="174"/>
      <c r="HK187" s="174"/>
      <c r="HL187" s="174"/>
      <c r="HM187" s="174"/>
      <c r="HN187" s="174"/>
      <c r="HO187" s="174"/>
      <c r="HP187" s="174"/>
      <c r="HQ187" s="174"/>
      <c r="HR187" s="174"/>
      <c r="HS187" s="174"/>
      <c r="HT187" s="174"/>
      <c r="HU187" s="174"/>
      <c r="HV187" s="174"/>
      <c r="HW187" s="174"/>
      <c r="HX187" s="174"/>
      <c r="HY187" s="174"/>
      <c r="HZ187" s="174"/>
      <c r="IA187" s="174"/>
      <c r="IB187" s="174"/>
      <c r="IC187" s="174"/>
      <c r="ID187" s="174"/>
      <c r="IE187" s="174"/>
      <c r="IF187" s="174"/>
      <c r="IG187" s="174"/>
      <c r="IH187" s="174"/>
      <c r="II187" s="174"/>
      <c r="IJ187" s="174"/>
      <c r="IK187" s="174"/>
      <c r="IL187" s="174"/>
      <c r="IM187" s="174"/>
      <c r="IN187" s="174"/>
      <c r="IO187" s="174"/>
      <c r="IP187" s="174"/>
      <c r="IQ187" s="174"/>
      <c r="IR187" s="174"/>
      <c r="IS187" s="174"/>
      <c r="IT187" s="174"/>
      <c r="IU187" s="174"/>
      <c r="IV187" s="174"/>
      <c r="IW187" s="237"/>
    </row>
    <row r="188" ht="13.65" customHeight="1">
      <c r="A188" s="281"/>
      <c r="B188" t="s" s="328">
        <v>2184</v>
      </c>
      <c r="C188" t="s" s="332">
        <v>2185</v>
      </c>
      <c r="D188" s="333"/>
      <c r="E188" s="333"/>
      <c r="F188" s="333"/>
      <c r="G188" s="333"/>
      <c r="H188" s="334"/>
      <c r="I188" s="184">
        <v>166</v>
      </c>
      <c r="J188" s="305">
        <v>0</v>
      </c>
      <c r="K188" s="305">
        <v>0</v>
      </c>
      <c r="L188" t="s" s="304">
        <f>IF(J188&gt;0,IF(K188/J188&gt;=100,"&gt;&gt;100",K188/J188*100),"-")</f>
        <v>2015</v>
      </c>
      <c r="M188" s="286"/>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4"/>
      <c r="AY188" s="174"/>
      <c r="AZ188" s="174"/>
      <c r="BA188" s="174"/>
      <c r="BB188" s="174"/>
      <c r="BC188" s="174"/>
      <c r="BD188" s="174"/>
      <c r="BE188" s="174"/>
      <c r="BF188" s="174"/>
      <c r="BG188" s="174"/>
      <c r="BH188" s="174"/>
      <c r="BI188" s="174"/>
      <c r="BJ188" s="174"/>
      <c r="BK188" s="174"/>
      <c r="BL188" s="174"/>
      <c r="BM188" s="174"/>
      <c r="BN188" s="174"/>
      <c r="BO188" s="174"/>
      <c r="BP188" s="174"/>
      <c r="BQ188" s="174"/>
      <c r="BR188" s="174"/>
      <c r="BS188" s="174"/>
      <c r="BT188" s="174"/>
      <c r="BU188" s="174"/>
      <c r="BV188" s="174"/>
      <c r="BW188" s="174"/>
      <c r="BX188" s="174"/>
      <c r="BY188" s="174"/>
      <c r="BZ188" s="174"/>
      <c r="CA188" s="174"/>
      <c r="CB188" s="174"/>
      <c r="CC188" s="174"/>
      <c r="CD188" s="174"/>
      <c r="CE188" s="174"/>
      <c r="CF188" s="174"/>
      <c r="CG188" s="174"/>
      <c r="CH188" s="174"/>
      <c r="CI188" s="174"/>
      <c r="CJ188" s="174"/>
      <c r="CK188" s="174"/>
      <c r="CL188" s="174"/>
      <c r="CM188" s="174"/>
      <c r="CN188" s="174"/>
      <c r="CO188" s="174"/>
      <c r="CP188" s="174"/>
      <c r="CQ188" s="174"/>
      <c r="CR188" s="174"/>
      <c r="CS188" s="174"/>
      <c r="CT188" s="174"/>
      <c r="CU188" s="174"/>
      <c r="CV188" s="174"/>
      <c r="CW188" s="174"/>
      <c r="CX188" s="174"/>
      <c r="CY188" s="174"/>
      <c r="CZ188" s="174"/>
      <c r="DA188" s="174"/>
      <c r="DB188" s="174"/>
      <c r="DC188" s="174"/>
      <c r="DD188" s="174"/>
      <c r="DE188" s="174"/>
      <c r="DF188" s="174"/>
      <c r="DG188" s="174"/>
      <c r="DH188" s="174"/>
      <c r="DI188" s="174"/>
      <c r="DJ188" s="174"/>
      <c r="DK188" s="174"/>
      <c r="DL188" s="174"/>
      <c r="DM188" s="174"/>
      <c r="DN188" s="174"/>
      <c r="DO188" s="174"/>
      <c r="DP188" s="174"/>
      <c r="DQ188" s="174"/>
      <c r="DR188" s="174"/>
      <c r="DS188" s="174"/>
      <c r="DT188" s="174"/>
      <c r="DU188" s="174"/>
      <c r="DV188" s="174"/>
      <c r="DW188" s="174"/>
      <c r="DX188" s="174"/>
      <c r="DY188" s="174"/>
      <c r="DZ188" s="174"/>
      <c r="EA188" s="174"/>
      <c r="EB188" s="174"/>
      <c r="EC188" s="174"/>
      <c r="ED188" s="174"/>
      <c r="EE188" s="174"/>
      <c r="EF188" s="174"/>
      <c r="EG188" s="174"/>
      <c r="EH188" s="174"/>
      <c r="EI188" s="174"/>
      <c r="EJ188" s="174"/>
      <c r="EK188" s="174"/>
      <c r="EL188" s="174"/>
      <c r="EM188" s="174"/>
      <c r="EN188" s="174"/>
      <c r="EO188" s="174"/>
      <c r="EP188" s="174"/>
      <c r="EQ188" s="174"/>
      <c r="ER188" s="174"/>
      <c r="ES188" s="174"/>
      <c r="ET188" s="174"/>
      <c r="EU188" s="174"/>
      <c r="EV188" s="174"/>
      <c r="EW188" s="174"/>
      <c r="EX188" s="174"/>
      <c r="EY188" s="174"/>
      <c r="EZ188" s="174"/>
      <c r="FA188" s="174"/>
      <c r="FB188" s="174"/>
      <c r="FC188" s="174"/>
      <c r="FD188" s="174"/>
      <c r="FE188" s="174"/>
      <c r="FF188" s="174"/>
      <c r="FG188" s="174"/>
      <c r="FH188" s="174"/>
      <c r="FI188" s="174"/>
      <c r="FJ188" s="174"/>
      <c r="FK188" s="174"/>
      <c r="FL188" s="174"/>
      <c r="FM188" s="174"/>
      <c r="FN188" s="174"/>
      <c r="FO188" s="174"/>
      <c r="FP188" s="174"/>
      <c r="FQ188" s="174"/>
      <c r="FR188" s="174"/>
      <c r="FS188" s="174"/>
      <c r="FT188" s="174"/>
      <c r="FU188" s="174"/>
      <c r="FV188" s="174"/>
      <c r="FW188" s="174"/>
      <c r="FX188" s="174"/>
      <c r="FY188" s="174"/>
      <c r="FZ188" s="174"/>
      <c r="GA188" s="174"/>
      <c r="GB188" s="174"/>
      <c r="GC188" s="174"/>
      <c r="GD188" s="174"/>
      <c r="GE188" s="174"/>
      <c r="GF188" s="174"/>
      <c r="GG188" s="174"/>
      <c r="GH188" s="174"/>
      <c r="GI188" s="174"/>
      <c r="GJ188" s="174"/>
      <c r="GK188" s="174"/>
      <c r="GL188" s="174"/>
      <c r="GM188" s="174"/>
      <c r="GN188" s="174"/>
      <c r="GO188" s="174"/>
      <c r="GP188" s="174"/>
      <c r="GQ188" s="174"/>
      <c r="GR188" s="174"/>
      <c r="GS188" s="174"/>
      <c r="GT188" s="174"/>
      <c r="GU188" s="174"/>
      <c r="GV188" s="174"/>
      <c r="GW188" s="174"/>
      <c r="GX188" s="174"/>
      <c r="GY188" s="174"/>
      <c r="GZ188" s="174"/>
      <c r="HA188" s="174"/>
      <c r="HB188" s="174"/>
      <c r="HC188" s="174"/>
      <c r="HD188" s="174"/>
      <c r="HE188" s="174"/>
      <c r="HF188" s="174"/>
      <c r="HG188" s="174"/>
      <c r="HH188" s="174"/>
      <c r="HI188" s="174"/>
      <c r="HJ188" s="174"/>
      <c r="HK188" s="174"/>
      <c r="HL188" s="174"/>
      <c r="HM188" s="174"/>
      <c r="HN188" s="174"/>
      <c r="HO188" s="174"/>
      <c r="HP188" s="174"/>
      <c r="HQ188" s="174"/>
      <c r="HR188" s="174"/>
      <c r="HS188" s="174"/>
      <c r="HT188" s="174"/>
      <c r="HU188" s="174"/>
      <c r="HV188" s="174"/>
      <c r="HW188" s="174"/>
      <c r="HX188" s="174"/>
      <c r="HY188" s="174"/>
      <c r="HZ188" s="174"/>
      <c r="IA188" s="174"/>
      <c r="IB188" s="174"/>
      <c r="IC188" s="174"/>
      <c r="ID188" s="174"/>
      <c r="IE188" s="174"/>
      <c r="IF188" s="174"/>
      <c r="IG188" s="174"/>
      <c r="IH188" s="174"/>
      <c r="II188" s="174"/>
      <c r="IJ188" s="174"/>
      <c r="IK188" s="174"/>
      <c r="IL188" s="174"/>
      <c r="IM188" s="174"/>
      <c r="IN188" s="174"/>
      <c r="IO188" s="174"/>
      <c r="IP188" s="174"/>
      <c r="IQ188" s="174"/>
      <c r="IR188" s="174"/>
      <c r="IS188" s="174"/>
      <c r="IT188" s="174"/>
      <c r="IU188" s="174"/>
      <c r="IV188" s="174"/>
      <c r="IW188" s="237"/>
    </row>
    <row r="189" ht="13.65" customHeight="1">
      <c r="A189" s="281"/>
      <c r="B189" t="s" s="328">
        <v>2186</v>
      </c>
      <c r="C189" t="s" s="332">
        <v>2187</v>
      </c>
      <c r="D189" s="333"/>
      <c r="E189" s="333"/>
      <c r="F189" s="333"/>
      <c r="G189" s="333"/>
      <c r="H189" s="334"/>
      <c r="I189" s="184">
        <v>167</v>
      </c>
      <c r="J189" s="305">
        <v>0</v>
      </c>
      <c r="K189" s="305">
        <v>0</v>
      </c>
      <c r="L189" t="s" s="304">
        <f>IF(J189&gt;0,IF(K189/J189&gt;=100,"&gt;&gt;100",K189/J189*100),"-")</f>
        <v>2015</v>
      </c>
      <c r="M189" s="286"/>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4"/>
      <c r="AY189" s="174"/>
      <c r="AZ189" s="174"/>
      <c r="BA189" s="174"/>
      <c r="BB189" s="174"/>
      <c r="BC189" s="174"/>
      <c r="BD189" s="174"/>
      <c r="BE189" s="174"/>
      <c r="BF189" s="174"/>
      <c r="BG189" s="174"/>
      <c r="BH189" s="174"/>
      <c r="BI189" s="174"/>
      <c r="BJ189" s="174"/>
      <c r="BK189" s="174"/>
      <c r="BL189" s="174"/>
      <c r="BM189" s="174"/>
      <c r="BN189" s="174"/>
      <c r="BO189" s="174"/>
      <c r="BP189" s="174"/>
      <c r="BQ189" s="174"/>
      <c r="BR189" s="174"/>
      <c r="BS189" s="174"/>
      <c r="BT189" s="174"/>
      <c r="BU189" s="174"/>
      <c r="BV189" s="174"/>
      <c r="BW189" s="174"/>
      <c r="BX189" s="174"/>
      <c r="BY189" s="174"/>
      <c r="BZ189" s="174"/>
      <c r="CA189" s="174"/>
      <c r="CB189" s="174"/>
      <c r="CC189" s="174"/>
      <c r="CD189" s="174"/>
      <c r="CE189" s="174"/>
      <c r="CF189" s="174"/>
      <c r="CG189" s="174"/>
      <c r="CH189" s="174"/>
      <c r="CI189" s="174"/>
      <c r="CJ189" s="174"/>
      <c r="CK189" s="174"/>
      <c r="CL189" s="174"/>
      <c r="CM189" s="174"/>
      <c r="CN189" s="174"/>
      <c r="CO189" s="174"/>
      <c r="CP189" s="174"/>
      <c r="CQ189" s="174"/>
      <c r="CR189" s="174"/>
      <c r="CS189" s="174"/>
      <c r="CT189" s="174"/>
      <c r="CU189" s="174"/>
      <c r="CV189" s="174"/>
      <c r="CW189" s="174"/>
      <c r="CX189" s="174"/>
      <c r="CY189" s="174"/>
      <c r="CZ189" s="174"/>
      <c r="DA189" s="174"/>
      <c r="DB189" s="174"/>
      <c r="DC189" s="174"/>
      <c r="DD189" s="174"/>
      <c r="DE189" s="174"/>
      <c r="DF189" s="174"/>
      <c r="DG189" s="174"/>
      <c r="DH189" s="174"/>
      <c r="DI189" s="174"/>
      <c r="DJ189" s="174"/>
      <c r="DK189" s="174"/>
      <c r="DL189" s="174"/>
      <c r="DM189" s="174"/>
      <c r="DN189" s="174"/>
      <c r="DO189" s="174"/>
      <c r="DP189" s="174"/>
      <c r="DQ189" s="174"/>
      <c r="DR189" s="174"/>
      <c r="DS189" s="174"/>
      <c r="DT189" s="174"/>
      <c r="DU189" s="174"/>
      <c r="DV189" s="174"/>
      <c r="DW189" s="174"/>
      <c r="DX189" s="174"/>
      <c r="DY189" s="174"/>
      <c r="DZ189" s="174"/>
      <c r="EA189" s="174"/>
      <c r="EB189" s="174"/>
      <c r="EC189" s="174"/>
      <c r="ED189" s="174"/>
      <c r="EE189" s="174"/>
      <c r="EF189" s="174"/>
      <c r="EG189" s="174"/>
      <c r="EH189" s="174"/>
      <c r="EI189" s="174"/>
      <c r="EJ189" s="174"/>
      <c r="EK189" s="174"/>
      <c r="EL189" s="174"/>
      <c r="EM189" s="174"/>
      <c r="EN189" s="174"/>
      <c r="EO189" s="174"/>
      <c r="EP189" s="174"/>
      <c r="EQ189" s="174"/>
      <c r="ER189" s="174"/>
      <c r="ES189" s="174"/>
      <c r="ET189" s="174"/>
      <c r="EU189" s="174"/>
      <c r="EV189" s="174"/>
      <c r="EW189" s="174"/>
      <c r="EX189" s="174"/>
      <c r="EY189" s="174"/>
      <c r="EZ189" s="174"/>
      <c r="FA189" s="174"/>
      <c r="FB189" s="174"/>
      <c r="FC189" s="174"/>
      <c r="FD189" s="174"/>
      <c r="FE189" s="174"/>
      <c r="FF189" s="174"/>
      <c r="FG189" s="174"/>
      <c r="FH189" s="174"/>
      <c r="FI189" s="174"/>
      <c r="FJ189" s="174"/>
      <c r="FK189" s="174"/>
      <c r="FL189" s="174"/>
      <c r="FM189" s="174"/>
      <c r="FN189" s="174"/>
      <c r="FO189" s="174"/>
      <c r="FP189" s="174"/>
      <c r="FQ189" s="174"/>
      <c r="FR189" s="174"/>
      <c r="FS189" s="174"/>
      <c r="FT189" s="174"/>
      <c r="FU189" s="174"/>
      <c r="FV189" s="174"/>
      <c r="FW189" s="174"/>
      <c r="FX189" s="174"/>
      <c r="FY189" s="174"/>
      <c r="FZ189" s="174"/>
      <c r="GA189" s="174"/>
      <c r="GB189" s="174"/>
      <c r="GC189" s="174"/>
      <c r="GD189" s="174"/>
      <c r="GE189" s="174"/>
      <c r="GF189" s="174"/>
      <c r="GG189" s="174"/>
      <c r="GH189" s="174"/>
      <c r="GI189" s="174"/>
      <c r="GJ189" s="174"/>
      <c r="GK189" s="174"/>
      <c r="GL189" s="174"/>
      <c r="GM189" s="174"/>
      <c r="GN189" s="174"/>
      <c r="GO189" s="174"/>
      <c r="GP189" s="174"/>
      <c r="GQ189" s="174"/>
      <c r="GR189" s="174"/>
      <c r="GS189" s="174"/>
      <c r="GT189" s="174"/>
      <c r="GU189" s="174"/>
      <c r="GV189" s="174"/>
      <c r="GW189" s="174"/>
      <c r="GX189" s="174"/>
      <c r="GY189" s="174"/>
      <c r="GZ189" s="174"/>
      <c r="HA189" s="174"/>
      <c r="HB189" s="174"/>
      <c r="HC189" s="174"/>
      <c r="HD189" s="174"/>
      <c r="HE189" s="174"/>
      <c r="HF189" s="174"/>
      <c r="HG189" s="174"/>
      <c r="HH189" s="174"/>
      <c r="HI189" s="174"/>
      <c r="HJ189" s="174"/>
      <c r="HK189" s="174"/>
      <c r="HL189" s="174"/>
      <c r="HM189" s="174"/>
      <c r="HN189" s="174"/>
      <c r="HO189" s="174"/>
      <c r="HP189" s="174"/>
      <c r="HQ189" s="174"/>
      <c r="HR189" s="174"/>
      <c r="HS189" s="174"/>
      <c r="HT189" s="174"/>
      <c r="HU189" s="174"/>
      <c r="HV189" s="174"/>
      <c r="HW189" s="174"/>
      <c r="HX189" s="174"/>
      <c r="HY189" s="174"/>
      <c r="HZ189" s="174"/>
      <c r="IA189" s="174"/>
      <c r="IB189" s="174"/>
      <c r="IC189" s="174"/>
      <c r="ID189" s="174"/>
      <c r="IE189" s="174"/>
      <c r="IF189" s="174"/>
      <c r="IG189" s="174"/>
      <c r="IH189" s="174"/>
      <c r="II189" s="174"/>
      <c r="IJ189" s="174"/>
      <c r="IK189" s="174"/>
      <c r="IL189" s="174"/>
      <c r="IM189" s="174"/>
      <c r="IN189" s="174"/>
      <c r="IO189" s="174"/>
      <c r="IP189" s="174"/>
      <c r="IQ189" s="174"/>
      <c r="IR189" s="174"/>
      <c r="IS189" s="174"/>
      <c r="IT189" s="174"/>
      <c r="IU189" s="174"/>
      <c r="IV189" s="174"/>
      <c r="IW189" s="237"/>
    </row>
    <row r="190" ht="13.65" customHeight="1">
      <c r="A190" s="281"/>
      <c r="B190" t="s" s="328">
        <v>2188</v>
      </c>
      <c r="C190" t="s" s="332">
        <v>2189</v>
      </c>
      <c r="D190" s="333"/>
      <c r="E190" s="333"/>
      <c r="F190" s="333"/>
      <c r="G190" s="333"/>
      <c r="H190" s="334"/>
      <c r="I190" s="184">
        <v>168</v>
      </c>
      <c r="J190" s="305">
        <v>0</v>
      </c>
      <c r="K190" s="305">
        <v>0</v>
      </c>
      <c r="L190" t="s" s="304">
        <f>IF(J190&gt;0,IF(K190/J190&gt;=100,"&gt;&gt;100",K190/J190*100),"-")</f>
        <v>2015</v>
      </c>
      <c r="M190" s="286"/>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4"/>
      <c r="BV190" s="174"/>
      <c r="BW190" s="174"/>
      <c r="BX190" s="174"/>
      <c r="BY190" s="174"/>
      <c r="BZ190" s="174"/>
      <c r="CA190" s="174"/>
      <c r="CB190" s="174"/>
      <c r="CC190" s="174"/>
      <c r="CD190" s="174"/>
      <c r="CE190" s="174"/>
      <c r="CF190" s="174"/>
      <c r="CG190" s="174"/>
      <c r="CH190" s="174"/>
      <c r="CI190" s="174"/>
      <c r="CJ190" s="174"/>
      <c r="CK190" s="174"/>
      <c r="CL190" s="174"/>
      <c r="CM190" s="174"/>
      <c r="CN190" s="174"/>
      <c r="CO190" s="174"/>
      <c r="CP190" s="174"/>
      <c r="CQ190" s="174"/>
      <c r="CR190" s="174"/>
      <c r="CS190" s="174"/>
      <c r="CT190" s="174"/>
      <c r="CU190" s="174"/>
      <c r="CV190" s="174"/>
      <c r="CW190" s="174"/>
      <c r="CX190" s="174"/>
      <c r="CY190" s="174"/>
      <c r="CZ190" s="174"/>
      <c r="DA190" s="174"/>
      <c r="DB190" s="174"/>
      <c r="DC190" s="174"/>
      <c r="DD190" s="174"/>
      <c r="DE190" s="174"/>
      <c r="DF190" s="174"/>
      <c r="DG190" s="174"/>
      <c r="DH190" s="174"/>
      <c r="DI190" s="174"/>
      <c r="DJ190" s="174"/>
      <c r="DK190" s="174"/>
      <c r="DL190" s="174"/>
      <c r="DM190" s="174"/>
      <c r="DN190" s="174"/>
      <c r="DO190" s="174"/>
      <c r="DP190" s="174"/>
      <c r="DQ190" s="174"/>
      <c r="DR190" s="174"/>
      <c r="DS190" s="174"/>
      <c r="DT190" s="174"/>
      <c r="DU190" s="174"/>
      <c r="DV190" s="174"/>
      <c r="DW190" s="174"/>
      <c r="DX190" s="174"/>
      <c r="DY190" s="174"/>
      <c r="DZ190" s="174"/>
      <c r="EA190" s="174"/>
      <c r="EB190" s="174"/>
      <c r="EC190" s="174"/>
      <c r="ED190" s="174"/>
      <c r="EE190" s="174"/>
      <c r="EF190" s="174"/>
      <c r="EG190" s="174"/>
      <c r="EH190" s="174"/>
      <c r="EI190" s="174"/>
      <c r="EJ190" s="174"/>
      <c r="EK190" s="174"/>
      <c r="EL190" s="174"/>
      <c r="EM190" s="174"/>
      <c r="EN190" s="174"/>
      <c r="EO190" s="174"/>
      <c r="EP190" s="174"/>
      <c r="EQ190" s="174"/>
      <c r="ER190" s="174"/>
      <c r="ES190" s="174"/>
      <c r="ET190" s="174"/>
      <c r="EU190" s="174"/>
      <c r="EV190" s="174"/>
      <c r="EW190" s="174"/>
      <c r="EX190" s="174"/>
      <c r="EY190" s="174"/>
      <c r="EZ190" s="174"/>
      <c r="FA190" s="174"/>
      <c r="FB190" s="174"/>
      <c r="FC190" s="174"/>
      <c r="FD190" s="174"/>
      <c r="FE190" s="174"/>
      <c r="FF190" s="174"/>
      <c r="FG190" s="174"/>
      <c r="FH190" s="174"/>
      <c r="FI190" s="174"/>
      <c r="FJ190" s="174"/>
      <c r="FK190" s="174"/>
      <c r="FL190" s="174"/>
      <c r="FM190" s="174"/>
      <c r="FN190" s="174"/>
      <c r="FO190" s="174"/>
      <c r="FP190" s="174"/>
      <c r="FQ190" s="174"/>
      <c r="FR190" s="174"/>
      <c r="FS190" s="174"/>
      <c r="FT190" s="174"/>
      <c r="FU190" s="174"/>
      <c r="FV190" s="174"/>
      <c r="FW190" s="174"/>
      <c r="FX190" s="174"/>
      <c r="FY190" s="174"/>
      <c r="FZ190" s="174"/>
      <c r="GA190" s="174"/>
      <c r="GB190" s="174"/>
      <c r="GC190" s="174"/>
      <c r="GD190" s="174"/>
      <c r="GE190" s="174"/>
      <c r="GF190" s="174"/>
      <c r="GG190" s="174"/>
      <c r="GH190" s="174"/>
      <c r="GI190" s="174"/>
      <c r="GJ190" s="174"/>
      <c r="GK190" s="174"/>
      <c r="GL190" s="174"/>
      <c r="GM190" s="174"/>
      <c r="GN190" s="174"/>
      <c r="GO190" s="174"/>
      <c r="GP190" s="174"/>
      <c r="GQ190" s="174"/>
      <c r="GR190" s="174"/>
      <c r="GS190" s="174"/>
      <c r="GT190" s="174"/>
      <c r="GU190" s="174"/>
      <c r="GV190" s="174"/>
      <c r="GW190" s="174"/>
      <c r="GX190" s="174"/>
      <c r="GY190" s="174"/>
      <c r="GZ190" s="174"/>
      <c r="HA190" s="174"/>
      <c r="HB190" s="174"/>
      <c r="HC190" s="174"/>
      <c r="HD190" s="174"/>
      <c r="HE190" s="174"/>
      <c r="HF190" s="174"/>
      <c r="HG190" s="174"/>
      <c r="HH190" s="174"/>
      <c r="HI190" s="174"/>
      <c r="HJ190" s="174"/>
      <c r="HK190" s="174"/>
      <c r="HL190" s="174"/>
      <c r="HM190" s="174"/>
      <c r="HN190" s="174"/>
      <c r="HO190" s="174"/>
      <c r="HP190" s="174"/>
      <c r="HQ190" s="174"/>
      <c r="HR190" s="174"/>
      <c r="HS190" s="174"/>
      <c r="HT190" s="174"/>
      <c r="HU190" s="174"/>
      <c r="HV190" s="174"/>
      <c r="HW190" s="174"/>
      <c r="HX190" s="174"/>
      <c r="HY190" s="174"/>
      <c r="HZ190" s="174"/>
      <c r="IA190" s="174"/>
      <c r="IB190" s="174"/>
      <c r="IC190" s="174"/>
      <c r="ID190" s="174"/>
      <c r="IE190" s="174"/>
      <c r="IF190" s="174"/>
      <c r="IG190" s="174"/>
      <c r="IH190" s="174"/>
      <c r="II190" s="174"/>
      <c r="IJ190" s="174"/>
      <c r="IK190" s="174"/>
      <c r="IL190" s="174"/>
      <c r="IM190" s="174"/>
      <c r="IN190" s="174"/>
      <c r="IO190" s="174"/>
      <c r="IP190" s="174"/>
      <c r="IQ190" s="174"/>
      <c r="IR190" s="174"/>
      <c r="IS190" s="174"/>
      <c r="IT190" s="174"/>
      <c r="IU190" s="174"/>
      <c r="IV190" s="174"/>
      <c r="IW190" s="237"/>
    </row>
    <row r="191" ht="13.65" customHeight="1">
      <c r="A191" s="281"/>
      <c r="B191" t="s" s="366">
        <v>2190</v>
      </c>
      <c r="C191" t="s" s="343">
        <v>2191</v>
      </c>
      <c r="D191" s="344"/>
      <c r="E191" s="344"/>
      <c r="F191" s="344"/>
      <c r="G191" s="344"/>
      <c r="H191" s="345"/>
      <c r="I191" s="180">
        <v>169</v>
      </c>
      <c r="J191" s="322">
        <v>0</v>
      </c>
      <c r="K191" s="322">
        <v>0</v>
      </c>
      <c r="L191" t="s" s="323">
        <f>IF(J191&gt;0,IF(K191/J191&gt;=100,"&gt;&gt;100",K191/J191*100),"-")</f>
        <v>2015</v>
      </c>
      <c r="M191" s="286"/>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4"/>
      <c r="AY191" s="174"/>
      <c r="AZ191" s="174"/>
      <c r="BA191" s="174"/>
      <c r="BB191" s="174"/>
      <c r="BC191" s="174"/>
      <c r="BD191" s="174"/>
      <c r="BE191" s="174"/>
      <c r="BF191" s="174"/>
      <c r="BG191" s="174"/>
      <c r="BH191" s="174"/>
      <c r="BI191" s="174"/>
      <c r="BJ191" s="174"/>
      <c r="BK191" s="174"/>
      <c r="BL191" s="174"/>
      <c r="BM191" s="174"/>
      <c r="BN191" s="174"/>
      <c r="BO191" s="174"/>
      <c r="BP191" s="174"/>
      <c r="BQ191" s="174"/>
      <c r="BR191" s="174"/>
      <c r="BS191" s="174"/>
      <c r="BT191" s="174"/>
      <c r="BU191" s="174"/>
      <c r="BV191" s="174"/>
      <c r="BW191" s="174"/>
      <c r="BX191" s="174"/>
      <c r="BY191" s="174"/>
      <c r="BZ191" s="174"/>
      <c r="CA191" s="174"/>
      <c r="CB191" s="174"/>
      <c r="CC191" s="174"/>
      <c r="CD191" s="174"/>
      <c r="CE191" s="174"/>
      <c r="CF191" s="174"/>
      <c r="CG191" s="174"/>
      <c r="CH191" s="174"/>
      <c r="CI191" s="174"/>
      <c r="CJ191" s="174"/>
      <c r="CK191" s="174"/>
      <c r="CL191" s="174"/>
      <c r="CM191" s="174"/>
      <c r="CN191" s="174"/>
      <c r="CO191" s="174"/>
      <c r="CP191" s="174"/>
      <c r="CQ191" s="174"/>
      <c r="CR191" s="174"/>
      <c r="CS191" s="174"/>
      <c r="CT191" s="174"/>
      <c r="CU191" s="174"/>
      <c r="CV191" s="174"/>
      <c r="CW191" s="174"/>
      <c r="CX191" s="174"/>
      <c r="CY191" s="174"/>
      <c r="CZ191" s="174"/>
      <c r="DA191" s="174"/>
      <c r="DB191" s="174"/>
      <c r="DC191" s="174"/>
      <c r="DD191" s="174"/>
      <c r="DE191" s="174"/>
      <c r="DF191" s="174"/>
      <c r="DG191" s="174"/>
      <c r="DH191" s="174"/>
      <c r="DI191" s="174"/>
      <c r="DJ191" s="174"/>
      <c r="DK191" s="174"/>
      <c r="DL191" s="174"/>
      <c r="DM191" s="174"/>
      <c r="DN191" s="174"/>
      <c r="DO191" s="174"/>
      <c r="DP191" s="174"/>
      <c r="DQ191" s="174"/>
      <c r="DR191" s="174"/>
      <c r="DS191" s="174"/>
      <c r="DT191" s="174"/>
      <c r="DU191" s="174"/>
      <c r="DV191" s="174"/>
      <c r="DW191" s="174"/>
      <c r="DX191" s="174"/>
      <c r="DY191" s="174"/>
      <c r="DZ191" s="174"/>
      <c r="EA191" s="174"/>
      <c r="EB191" s="174"/>
      <c r="EC191" s="174"/>
      <c r="ED191" s="174"/>
      <c r="EE191" s="174"/>
      <c r="EF191" s="174"/>
      <c r="EG191" s="174"/>
      <c r="EH191" s="174"/>
      <c r="EI191" s="174"/>
      <c r="EJ191" s="174"/>
      <c r="EK191" s="174"/>
      <c r="EL191" s="174"/>
      <c r="EM191" s="174"/>
      <c r="EN191" s="174"/>
      <c r="EO191" s="174"/>
      <c r="EP191" s="174"/>
      <c r="EQ191" s="174"/>
      <c r="ER191" s="174"/>
      <c r="ES191" s="174"/>
      <c r="ET191" s="174"/>
      <c r="EU191" s="174"/>
      <c r="EV191" s="174"/>
      <c r="EW191" s="174"/>
      <c r="EX191" s="174"/>
      <c r="EY191" s="174"/>
      <c r="EZ191" s="174"/>
      <c r="FA191" s="174"/>
      <c r="FB191" s="174"/>
      <c r="FC191" s="174"/>
      <c r="FD191" s="174"/>
      <c r="FE191" s="174"/>
      <c r="FF191" s="174"/>
      <c r="FG191" s="174"/>
      <c r="FH191" s="174"/>
      <c r="FI191" s="174"/>
      <c r="FJ191" s="174"/>
      <c r="FK191" s="174"/>
      <c r="FL191" s="174"/>
      <c r="FM191" s="174"/>
      <c r="FN191" s="174"/>
      <c r="FO191" s="174"/>
      <c r="FP191" s="174"/>
      <c r="FQ191" s="174"/>
      <c r="FR191" s="174"/>
      <c r="FS191" s="174"/>
      <c r="FT191" s="174"/>
      <c r="FU191" s="174"/>
      <c r="FV191" s="174"/>
      <c r="FW191" s="174"/>
      <c r="FX191" s="174"/>
      <c r="FY191" s="174"/>
      <c r="FZ191" s="174"/>
      <c r="GA191" s="174"/>
      <c r="GB191" s="174"/>
      <c r="GC191" s="174"/>
      <c r="GD191" s="174"/>
      <c r="GE191" s="174"/>
      <c r="GF191" s="174"/>
      <c r="GG191" s="174"/>
      <c r="GH191" s="174"/>
      <c r="GI191" s="174"/>
      <c r="GJ191" s="174"/>
      <c r="GK191" s="174"/>
      <c r="GL191" s="174"/>
      <c r="GM191" s="174"/>
      <c r="GN191" s="174"/>
      <c r="GO191" s="174"/>
      <c r="GP191" s="174"/>
      <c r="GQ191" s="174"/>
      <c r="GR191" s="174"/>
      <c r="GS191" s="174"/>
      <c r="GT191" s="174"/>
      <c r="GU191" s="174"/>
      <c r="GV191" s="174"/>
      <c r="GW191" s="174"/>
      <c r="GX191" s="174"/>
      <c r="GY191" s="174"/>
      <c r="GZ191" s="174"/>
      <c r="HA191" s="174"/>
      <c r="HB191" s="174"/>
      <c r="HC191" s="174"/>
      <c r="HD191" s="174"/>
      <c r="HE191" s="174"/>
      <c r="HF191" s="174"/>
      <c r="HG191" s="174"/>
      <c r="HH191" s="174"/>
      <c r="HI191" s="174"/>
      <c r="HJ191" s="174"/>
      <c r="HK191" s="174"/>
      <c r="HL191" s="174"/>
      <c r="HM191" s="174"/>
      <c r="HN191" s="174"/>
      <c r="HO191" s="174"/>
      <c r="HP191" s="174"/>
      <c r="HQ191" s="174"/>
      <c r="HR191" s="174"/>
      <c r="HS191" s="174"/>
      <c r="HT191" s="174"/>
      <c r="HU191" s="174"/>
      <c r="HV191" s="174"/>
      <c r="HW191" s="174"/>
      <c r="HX191" s="174"/>
      <c r="HY191" s="174"/>
      <c r="HZ191" s="174"/>
      <c r="IA191" s="174"/>
      <c r="IB191" s="174"/>
      <c r="IC191" s="174"/>
      <c r="ID191" s="174"/>
      <c r="IE191" s="174"/>
      <c r="IF191" s="174"/>
      <c r="IG191" s="174"/>
      <c r="IH191" s="174"/>
      <c r="II191" s="174"/>
      <c r="IJ191" s="174"/>
      <c r="IK191" s="174"/>
      <c r="IL191" s="174"/>
      <c r="IM191" s="174"/>
      <c r="IN191" s="174"/>
      <c r="IO191" s="174"/>
      <c r="IP191" s="174"/>
      <c r="IQ191" s="174"/>
      <c r="IR191" s="174"/>
      <c r="IS191" s="174"/>
      <c r="IT191" s="174"/>
      <c r="IU191" s="174"/>
      <c r="IV191" s="174"/>
      <c r="IW191" s="237"/>
    </row>
    <row r="192" ht="20.7" customHeight="1">
      <c r="A192" s="281"/>
      <c r="B192" t="s" s="367">
        <v>2192</v>
      </c>
      <c r="C192" s="368"/>
      <c r="D192" s="368"/>
      <c r="E192" s="368"/>
      <c r="F192" s="368"/>
      <c r="G192" s="368"/>
      <c r="H192" s="369"/>
      <c r="I192" t="s" s="283">
        <v>35</v>
      </c>
      <c r="J192" t="s" s="9">
        <v>147</v>
      </c>
      <c r="K192" t="s" s="9">
        <v>2193</v>
      </c>
      <c r="L192" t="s" s="228">
        <v>2011</v>
      </c>
      <c r="M192" s="286"/>
      <c r="N192" s="174"/>
      <c r="O192" s="174"/>
      <c r="P192" s="174"/>
      <c r="Q192" s="174"/>
      <c r="R192" s="174"/>
      <c r="S192" s="174"/>
      <c r="T192" s="174"/>
      <c r="U192" s="174"/>
      <c r="V192" s="174"/>
      <c r="W192" s="174"/>
      <c r="X192" s="174"/>
      <c r="Y192" s="174"/>
      <c r="Z192" s="174"/>
      <c r="AA192" s="174"/>
      <c r="AB192" s="174"/>
      <c r="AC192" s="174"/>
      <c r="AD192" s="174"/>
      <c r="AE192" s="174"/>
      <c r="AF192" s="174"/>
      <c r="AG192" s="174"/>
      <c r="AH192" s="174"/>
      <c r="AI192" s="174"/>
      <c r="AJ192" s="174"/>
      <c r="AK192" s="174"/>
      <c r="AL192" s="174"/>
      <c r="AM192" s="174"/>
      <c r="AN192" s="174"/>
      <c r="AO192" s="174"/>
      <c r="AP192" s="174"/>
      <c r="AQ192" s="174"/>
      <c r="AR192" s="174"/>
      <c r="AS192" s="174"/>
      <c r="AT192" s="174"/>
      <c r="AU192" s="174"/>
      <c r="AV192" s="174"/>
      <c r="AW192" s="174"/>
      <c r="AX192" s="174"/>
      <c r="AY192" s="174"/>
      <c r="AZ192" s="174"/>
      <c r="BA192" s="174"/>
      <c r="BB192" s="174"/>
      <c r="BC192" s="174"/>
      <c r="BD192" s="174"/>
      <c r="BE192" s="174"/>
      <c r="BF192" s="174"/>
      <c r="BG192" s="174"/>
      <c r="BH192" s="174"/>
      <c r="BI192" s="174"/>
      <c r="BJ192" s="174"/>
      <c r="BK192" s="174"/>
      <c r="BL192" s="174"/>
      <c r="BM192" s="174"/>
      <c r="BN192" s="174"/>
      <c r="BO192" s="174"/>
      <c r="BP192" s="174"/>
      <c r="BQ192" s="174"/>
      <c r="BR192" s="174"/>
      <c r="BS192" s="174"/>
      <c r="BT192" s="174"/>
      <c r="BU192" s="174"/>
      <c r="BV192" s="174"/>
      <c r="BW192" s="174"/>
      <c r="BX192" s="174"/>
      <c r="BY192" s="174"/>
      <c r="BZ192" s="174"/>
      <c r="CA192" s="174"/>
      <c r="CB192" s="174"/>
      <c r="CC192" s="174"/>
      <c r="CD192" s="174"/>
      <c r="CE192" s="174"/>
      <c r="CF192" s="174"/>
      <c r="CG192" s="174"/>
      <c r="CH192" s="174"/>
      <c r="CI192" s="174"/>
      <c r="CJ192" s="174"/>
      <c r="CK192" s="174"/>
      <c r="CL192" s="174"/>
      <c r="CM192" s="174"/>
      <c r="CN192" s="174"/>
      <c r="CO192" s="174"/>
      <c r="CP192" s="174"/>
      <c r="CQ192" s="174"/>
      <c r="CR192" s="174"/>
      <c r="CS192" s="174"/>
      <c r="CT192" s="174"/>
      <c r="CU192" s="174"/>
      <c r="CV192" s="174"/>
      <c r="CW192" s="174"/>
      <c r="CX192" s="174"/>
      <c r="CY192" s="174"/>
      <c r="CZ192" s="174"/>
      <c r="DA192" s="174"/>
      <c r="DB192" s="174"/>
      <c r="DC192" s="174"/>
      <c r="DD192" s="174"/>
      <c r="DE192" s="174"/>
      <c r="DF192" s="174"/>
      <c r="DG192" s="174"/>
      <c r="DH192" s="174"/>
      <c r="DI192" s="174"/>
      <c r="DJ192" s="174"/>
      <c r="DK192" s="174"/>
      <c r="DL192" s="174"/>
      <c r="DM192" s="174"/>
      <c r="DN192" s="174"/>
      <c r="DO192" s="174"/>
      <c r="DP192" s="174"/>
      <c r="DQ192" s="174"/>
      <c r="DR192" s="174"/>
      <c r="DS192" s="174"/>
      <c r="DT192" s="174"/>
      <c r="DU192" s="174"/>
      <c r="DV192" s="174"/>
      <c r="DW192" s="174"/>
      <c r="DX192" s="174"/>
      <c r="DY192" s="174"/>
      <c r="DZ192" s="174"/>
      <c r="EA192" s="174"/>
      <c r="EB192" s="174"/>
      <c r="EC192" s="174"/>
      <c r="ED192" s="174"/>
      <c r="EE192" s="174"/>
      <c r="EF192" s="174"/>
      <c r="EG192" s="174"/>
      <c r="EH192" s="174"/>
      <c r="EI192" s="174"/>
      <c r="EJ192" s="174"/>
      <c r="EK192" s="174"/>
      <c r="EL192" s="174"/>
      <c r="EM192" s="174"/>
      <c r="EN192" s="174"/>
      <c r="EO192" s="174"/>
      <c r="EP192" s="174"/>
      <c r="EQ192" s="174"/>
      <c r="ER192" s="174"/>
      <c r="ES192" s="174"/>
      <c r="ET192" s="174"/>
      <c r="EU192" s="174"/>
      <c r="EV192" s="174"/>
      <c r="EW192" s="174"/>
      <c r="EX192" s="174"/>
      <c r="EY192" s="174"/>
      <c r="EZ192" s="174"/>
      <c r="FA192" s="174"/>
      <c r="FB192" s="174"/>
      <c r="FC192" s="174"/>
      <c r="FD192" s="174"/>
      <c r="FE192" s="174"/>
      <c r="FF192" s="174"/>
      <c r="FG192" s="174"/>
      <c r="FH192" s="174"/>
      <c r="FI192" s="174"/>
      <c r="FJ192" s="174"/>
      <c r="FK192" s="174"/>
      <c r="FL192" s="174"/>
      <c r="FM192" s="174"/>
      <c r="FN192" s="174"/>
      <c r="FO192" s="174"/>
      <c r="FP192" s="174"/>
      <c r="FQ192" s="174"/>
      <c r="FR192" s="174"/>
      <c r="FS192" s="174"/>
      <c r="FT192" s="174"/>
      <c r="FU192" s="174"/>
      <c r="FV192" s="174"/>
      <c r="FW192" s="174"/>
      <c r="FX192" s="174"/>
      <c r="FY192" s="174"/>
      <c r="FZ192" s="174"/>
      <c r="GA192" s="174"/>
      <c r="GB192" s="174"/>
      <c r="GC192" s="174"/>
      <c r="GD192" s="174"/>
      <c r="GE192" s="174"/>
      <c r="GF192" s="174"/>
      <c r="GG192" s="174"/>
      <c r="GH192" s="174"/>
      <c r="GI192" s="174"/>
      <c r="GJ192" s="174"/>
      <c r="GK192" s="174"/>
      <c r="GL192" s="174"/>
      <c r="GM192" s="174"/>
      <c r="GN192" s="174"/>
      <c r="GO192" s="174"/>
      <c r="GP192" s="174"/>
      <c r="GQ192" s="174"/>
      <c r="GR192" s="174"/>
      <c r="GS192" s="174"/>
      <c r="GT192" s="174"/>
      <c r="GU192" s="174"/>
      <c r="GV192" s="174"/>
      <c r="GW192" s="174"/>
      <c r="GX192" s="174"/>
      <c r="GY192" s="174"/>
      <c r="GZ192" s="174"/>
      <c r="HA192" s="174"/>
      <c r="HB192" s="174"/>
      <c r="HC192" s="174"/>
      <c r="HD192" s="174"/>
      <c r="HE192" s="174"/>
      <c r="HF192" s="174"/>
      <c r="HG192" s="174"/>
      <c r="HH192" s="174"/>
      <c r="HI192" s="174"/>
      <c r="HJ192" s="174"/>
      <c r="HK192" s="174"/>
      <c r="HL192" s="174"/>
      <c r="HM192" s="174"/>
      <c r="HN192" s="174"/>
      <c r="HO192" s="174"/>
      <c r="HP192" s="174"/>
      <c r="HQ192" s="174"/>
      <c r="HR192" s="174"/>
      <c r="HS192" s="174"/>
      <c r="HT192" s="174"/>
      <c r="HU192" s="174"/>
      <c r="HV192" s="174"/>
      <c r="HW192" s="174"/>
      <c r="HX192" s="174"/>
      <c r="HY192" s="174"/>
      <c r="HZ192" s="174"/>
      <c r="IA192" s="174"/>
      <c r="IB192" s="174"/>
      <c r="IC192" s="174"/>
      <c r="ID192" s="174"/>
      <c r="IE192" s="174"/>
      <c r="IF192" s="174"/>
      <c r="IG192" s="174"/>
      <c r="IH192" s="174"/>
      <c r="II192" s="174"/>
      <c r="IJ192" s="174"/>
      <c r="IK192" s="174"/>
      <c r="IL192" s="174"/>
      <c r="IM192" s="174"/>
      <c r="IN192" s="174"/>
      <c r="IO192" s="174"/>
      <c r="IP192" s="174"/>
      <c r="IQ192" s="174"/>
      <c r="IR192" s="174"/>
      <c r="IS192" s="174"/>
      <c r="IT192" s="174"/>
      <c r="IU192" s="174"/>
      <c r="IV192" s="174"/>
      <c r="IW192" s="237"/>
    </row>
    <row r="193" ht="13.65" customHeight="1">
      <c r="A193" s="281"/>
      <c r="B193" s="370"/>
      <c r="C193" t="s" s="348">
        <v>2194</v>
      </c>
      <c r="D193" s="349"/>
      <c r="E193" s="349"/>
      <c r="F193" s="349"/>
      <c r="G193" s="349"/>
      <c r="H193" s="350"/>
      <c r="I193" s="176">
        <v>170</v>
      </c>
      <c r="J193" s="351">
        <v>0</v>
      </c>
      <c r="K193" s="351">
        <v>0</v>
      </c>
      <c r="L193" t="s" s="365">
        <f>IF(J193&gt;0,IF(K193/J193&gt;=100,"&gt;&gt;100",K193/J193*100),"-")</f>
        <v>2015</v>
      </c>
      <c r="M193" s="286"/>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4"/>
      <c r="BZ193" s="174"/>
      <c r="CA193" s="174"/>
      <c r="CB193" s="174"/>
      <c r="CC193" s="174"/>
      <c r="CD193" s="174"/>
      <c r="CE193" s="174"/>
      <c r="CF193" s="174"/>
      <c r="CG193" s="174"/>
      <c r="CH193" s="174"/>
      <c r="CI193" s="174"/>
      <c r="CJ193" s="174"/>
      <c r="CK193" s="174"/>
      <c r="CL193" s="174"/>
      <c r="CM193" s="174"/>
      <c r="CN193" s="174"/>
      <c r="CO193" s="174"/>
      <c r="CP193" s="174"/>
      <c r="CQ193" s="174"/>
      <c r="CR193" s="174"/>
      <c r="CS193" s="174"/>
      <c r="CT193" s="174"/>
      <c r="CU193" s="174"/>
      <c r="CV193" s="174"/>
      <c r="CW193" s="174"/>
      <c r="CX193" s="174"/>
      <c r="CY193" s="174"/>
      <c r="CZ193" s="174"/>
      <c r="DA193" s="174"/>
      <c r="DB193" s="174"/>
      <c r="DC193" s="174"/>
      <c r="DD193" s="174"/>
      <c r="DE193" s="174"/>
      <c r="DF193" s="174"/>
      <c r="DG193" s="174"/>
      <c r="DH193" s="174"/>
      <c r="DI193" s="174"/>
      <c r="DJ193" s="174"/>
      <c r="DK193" s="174"/>
      <c r="DL193" s="174"/>
      <c r="DM193" s="174"/>
      <c r="DN193" s="174"/>
      <c r="DO193" s="174"/>
      <c r="DP193" s="174"/>
      <c r="DQ193" s="174"/>
      <c r="DR193" s="174"/>
      <c r="DS193" s="174"/>
      <c r="DT193" s="174"/>
      <c r="DU193" s="174"/>
      <c r="DV193" s="174"/>
      <c r="DW193" s="174"/>
      <c r="DX193" s="174"/>
      <c r="DY193" s="174"/>
      <c r="DZ193" s="174"/>
      <c r="EA193" s="174"/>
      <c r="EB193" s="174"/>
      <c r="EC193" s="174"/>
      <c r="ED193" s="174"/>
      <c r="EE193" s="174"/>
      <c r="EF193" s="174"/>
      <c r="EG193" s="174"/>
      <c r="EH193" s="174"/>
      <c r="EI193" s="174"/>
      <c r="EJ193" s="174"/>
      <c r="EK193" s="174"/>
      <c r="EL193" s="174"/>
      <c r="EM193" s="174"/>
      <c r="EN193" s="174"/>
      <c r="EO193" s="174"/>
      <c r="EP193" s="174"/>
      <c r="EQ193" s="174"/>
      <c r="ER193" s="174"/>
      <c r="ES193" s="174"/>
      <c r="ET193" s="174"/>
      <c r="EU193" s="174"/>
      <c r="EV193" s="174"/>
      <c r="EW193" s="174"/>
      <c r="EX193" s="174"/>
      <c r="EY193" s="174"/>
      <c r="EZ193" s="174"/>
      <c r="FA193" s="174"/>
      <c r="FB193" s="174"/>
      <c r="FC193" s="174"/>
      <c r="FD193" s="174"/>
      <c r="FE193" s="174"/>
      <c r="FF193" s="174"/>
      <c r="FG193" s="174"/>
      <c r="FH193" s="174"/>
      <c r="FI193" s="174"/>
      <c r="FJ193" s="174"/>
      <c r="FK193" s="174"/>
      <c r="FL193" s="174"/>
      <c r="FM193" s="174"/>
      <c r="FN193" s="174"/>
      <c r="FO193" s="174"/>
      <c r="FP193" s="174"/>
      <c r="FQ193" s="174"/>
      <c r="FR193" s="174"/>
      <c r="FS193" s="174"/>
      <c r="FT193" s="174"/>
      <c r="FU193" s="174"/>
      <c r="FV193" s="174"/>
      <c r="FW193" s="174"/>
      <c r="FX193" s="174"/>
      <c r="FY193" s="174"/>
      <c r="FZ193" s="174"/>
      <c r="GA193" s="174"/>
      <c r="GB193" s="174"/>
      <c r="GC193" s="174"/>
      <c r="GD193" s="174"/>
      <c r="GE193" s="174"/>
      <c r="GF193" s="174"/>
      <c r="GG193" s="174"/>
      <c r="GH193" s="174"/>
      <c r="GI193" s="174"/>
      <c r="GJ193" s="174"/>
      <c r="GK193" s="174"/>
      <c r="GL193" s="174"/>
      <c r="GM193" s="174"/>
      <c r="GN193" s="174"/>
      <c r="GO193" s="174"/>
      <c r="GP193" s="174"/>
      <c r="GQ193" s="174"/>
      <c r="GR193" s="174"/>
      <c r="GS193" s="174"/>
      <c r="GT193" s="174"/>
      <c r="GU193" s="174"/>
      <c r="GV193" s="174"/>
      <c r="GW193" s="174"/>
      <c r="GX193" s="174"/>
      <c r="GY193" s="174"/>
      <c r="GZ193" s="174"/>
      <c r="HA193" s="174"/>
      <c r="HB193" s="174"/>
      <c r="HC193" s="174"/>
      <c r="HD193" s="174"/>
      <c r="HE193" s="174"/>
      <c r="HF193" s="174"/>
      <c r="HG193" s="174"/>
      <c r="HH193" s="174"/>
      <c r="HI193" s="174"/>
      <c r="HJ193" s="174"/>
      <c r="HK193" s="174"/>
      <c r="HL193" s="174"/>
      <c r="HM193" s="174"/>
      <c r="HN193" s="174"/>
      <c r="HO193" s="174"/>
      <c r="HP193" s="174"/>
      <c r="HQ193" s="174"/>
      <c r="HR193" s="174"/>
      <c r="HS193" s="174"/>
      <c r="HT193" s="174"/>
      <c r="HU193" s="174"/>
      <c r="HV193" s="174"/>
      <c r="HW193" s="174"/>
      <c r="HX193" s="174"/>
      <c r="HY193" s="174"/>
      <c r="HZ193" s="174"/>
      <c r="IA193" s="174"/>
      <c r="IB193" s="174"/>
      <c r="IC193" s="174"/>
      <c r="ID193" s="174"/>
      <c r="IE193" s="174"/>
      <c r="IF193" s="174"/>
      <c r="IG193" s="174"/>
      <c r="IH193" s="174"/>
      <c r="II193" s="174"/>
      <c r="IJ193" s="174"/>
      <c r="IK193" s="174"/>
      <c r="IL193" s="174"/>
      <c r="IM193" s="174"/>
      <c r="IN193" s="174"/>
      <c r="IO193" s="174"/>
      <c r="IP193" s="174"/>
      <c r="IQ193" s="174"/>
      <c r="IR193" s="174"/>
      <c r="IS193" s="174"/>
      <c r="IT193" s="174"/>
      <c r="IU193" s="174"/>
      <c r="IV193" s="174"/>
      <c r="IW193" s="237"/>
    </row>
    <row r="194" ht="12.75" customHeight="1">
      <c r="A194" s="281"/>
      <c r="B194" s="342"/>
      <c r="C194" t="s" s="371">
        <v>2195</v>
      </c>
      <c r="D194" s="372"/>
      <c r="E194" s="372"/>
      <c r="F194" s="372"/>
      <c r="G194" s="372"/>
      <c r="H194" s="373"/>
      <c r="I194" s="180">
        <v>171</v>
      </c>
      <c r="J194" s="346">
        <f>SUM(J180:J183,J186:J191,J193)</f>
        <v>1</v>
      </c>
      <c r="K194" s="346">
        <f>SUM(K180:K183,K186:K191,K193)</f>
        <v>1</v>
      </c>
      <c r="L194" s="374">
        <f>IF(J194&gt;0,IF(K194/J194&gt;=100,"&gt;&gt;100",K194/J194*100),"-")</f>
        <v>100</v>
      </c>
      <c r="M194" s="286"/>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4"/>
      <c r="BZ194" s="174"/>
      <c r="CA194" s="174"/>
      <c r="CB194" s="174"/>
      <c r="CC194" s="174"/>
      <c r="CD194" s="174"/>
      <c r="CE194" s="174"/>
      <c r="CF194" s="174"/>
      <c r="CG194" s="174"/>
      <c r="CH194" s="174"/>
      <c r="CI194" s="174"/>
      <c r="CJ194" s="174"/>
      <c r="CK194" s="174"/>
      <c r="CL194" s="174"/>
      <c r="CM194" s="174"/>
      <c r="CN194" s="174"/>
      <c r="CO194" s="174"/>
      <c r="CP194" s="174"/>
      <c r="CQ194" s="174"/>
      <c r="CR194" s="174"/>
      <c r="CS194" s="174"/>
      <c r="CT194" s="174"/>
      <c r="CU194" s="174"/>
      <c r="CV194" s="174"/>
      <c r="CW194" s="174"/>
      <c r="CX194" s="174"/>
      <c r="CY194" s="174"/>
      <c r="CZ194" s="174"/>
      <c r="DA194" s="174"/>
      <c r="DB194" s="174"/>
      <c r="DC194" s="174"/>
      <c r="DD194" s="174"/>
      <c r="DE194" s="174"/>
      <c r="DF194" s="174"/>
      <c r="DG194" s="174"/>
      <c r="DH194" s="174"/>
      <c r="DI194" s="174"/>
      <c r="DJ194" s="174"/>
      <c r="DK194" s="174"/>
      <c r="DL194" s="174"/>
      <c r="DM194" s="174"/>
      <c r="DN194" s="174"/>
      <c r="DO194" s="174"/>
      <c r="DP194" s="174"/>
      <c r="DQ194" s="174"/>
      <c r="DR194" s="174"/>
      <c r="DS194" s="174"/>
      <c r="DT194" s="174"/>
      <c r="DU194" s="174"/>
      <c r="DV194" s="174"/>
      <c r="DW194" s="174"/>
      <c r="DX194" s="174"/>
      <c r="DY194" s="174"/>
      <c r="DZ194" s="174"/>
      <c r="EA194" s="174"/>
      <c r="EB194" s="174"/>
      <c r="EC194" s="174"/>
      <c r="ED194" s="174"/>
      <c r="EE194" s="174"/>
      <c r="EF194" s="174"/>
      <c r="EG194" s="174"/>
      <c r="EH194" s="174"/>
      <c r="EI194" s="174"/>
      <c r="EJ194" s="174"/>
      <c r="EK194" s="174"/>
      <c r="EL194" s="174"/>
      <c r="EM194" s="174"/>
      <c r="EN194" s="174"/>
      <c r="EO194" s="174"/>
      <c r="EP194" s="174"/>
      <c r="EQ194" s="174"/>
      <c r="ER194" s="174"/>
      <c r="ES194" s="174"/>
      <c r="ET194" s="174"/>
      <c r="EU194" s="174"/>
      <c r="EV194" s="174"/>
      <c r="EW194" s="174"/>
      <c r="EX194" s="174"/>
      <c r="EY194" s="174"/>
      <c r="EZ194" s="174"/>
      <c r="FA194" s="174"/>
      <c r="FB194" s="174"/>
      <c r="FC194" s="174"/>
      <c r="FD194" s="174"/>
      <c r="FE194" s="174"/>
      <c r="FF194" s="174"/>
      <c r="FG194" s="174"/>
      <c r="FH194" s="174"/>
      <c r="FI194" s="174"/>
      <c r="FJ194" s="174"/>
      <c r="FK194" s="174"/>
      <c r="FL194" s="174"/>
      <c r="FM194" s="174"/>
      <c r="FN194" s="174"/>
      <c r="FO194" s="174"/>
      <c r="FP194" s="174"/>
      <c r="FQ194" s="174"/>
      <c r="FR194" s="174"/>
      <c r="FS194" s="174"/>
      <c r="FT194" s="174"/>
      <c r="FU194" s="174"/>
      <c r="FV194" s="174"/>
      <c r="FW194" s="174"/>
      <c r="FX194" s="174"/>
      <c r="FY194" s="174"/>
      <c r="FZ194" s="174"/>
      <c r="GA194" s="174"/>
      <c r="GB194" s="174"/>
      <c r="GC194" s="174"/>
      <c r="GD194" s="174"/>
      <c r="GE194" s="174"/>
      <c r="GF194" s="174"/>
      <c r="GG194" s="174"/>
      <c r="GH194" s="174"/>
      <c r="GI194" s="174"/>
      <c r="GJ194" s="174"/>
      <c r="GK194" s="174"/>
      <c r="GL194" s="174"/>
      <c r="GM194" s="174"/>
      <c r="GN194" s="174"/>
      <c r="GO194" s="174"/>
      <c r="GP194" s="174"/>
      <c r="GQ194" s="174"/>
      <c r="GR194" s="174"/>
      <c r="GS194" s="174"/>
      <c r="GT194" s="174"/>
      <c r="GU194" s="174"/>
      <c r="GV194" s="174"/>
      <c r="GW194" s="174"/>
      <c r="GX194" s="174"/>
      <c r="GY194" s="174"/>
      <c r="GZ194" s="174"/>
      <c r="HA194" s="174"/>
      <c r="HB194" s="174"/>
      <c r="HC194" s="174"/>
      <c r="HD194" s="174"/>
      <c r="HE194" s="174"/>
      <c r="HF194" s="174"/>
      <c r="HG194" s="174"/>
      <c r="HH194" s="174"/>
      <c r="HI194" s="174"/>
      <c r="HJ194" s="174"/>
      <c r="HK194" s="174"/>
      <c r="HL194" s="174"/>
      <c r="HM194" s="174"/>
      <c r="HN194" s="174"/>
      <c r="HO194" s="174"/>
      <c r="HP194" s="174"/>
      <c r="HQ194" s="174"/>
      <c r="HR194" s="174"/>
      <c r="HS194" s="174"/>
      <c r="HT194" s="174"/>
      <c r="HU194" s="174"/>
      <c r="HV194" s="174"/>
      <c r="HW194" s="174"/>
      <c r="HX194" s="174"/>
      <c r="HY194" s="174"/>
      <c r="HZ194" s="174"/>
      <c r="IA194" s="174"/>
      <c r="IB194" s="174"/>
      <c r="IC194" s="174"/>
      <c r="ID194" s="174"/>
      <c r="IE194" s="174"/>
      <c r="IF194" s="174"/>
      <c r="IG194" s="174"/>
      <c r="IH194" s="174"/>
      <c r="II194" s="174"/>
      <c r="IJ194" s="174"/>
      <c r="IK194" s="174"/>
      <c r="IL194" s="174"/>
      <c r="IM194" s="174"/>
      <c r="IN194" s="174"/>
      <c r="IO194" s="174"/>
      <c r="IP194" s="174"/>
      <c r="IQ194" s="174"/>
      <c r="IR194" s="174"/>
      <c r="IS194" s="174"/>
      <c r="IT194" s="174"/>
      <c r="IU194" s="174"/>
      <c r="IV194" s="174"/>
      <c r="IW194" s="237"/>
    </row>
    <row r="195" ht="13.65" customHeight="1">
      <c r="A195" s="232"/>
      <c r="B195" s="216"/>
      <c r="C195" s="216"/>
      <c r="D195" s="216"/>
      <c r="E195" s="216"/>
      <c r="F195" s="216"/>
      <c r="G195" s="216"/>
      <c r="H195" s="216"/>
      <c r="I195" s="216"/>
      <c r="J195" s="216"/>
      <c r="K195" s="216"/>
      <c r="L195" s="216"/>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4"/>
      <c r="BZ195" s="174"/>
      <c r="CA195" s="174"/>
      <c r="CB195" s="174"/>
      <c r="CC195" s="174"/>
      <c r="CD195" s="174"/>
      <c r="CE195" s="174"/>
      <c r="CF195" s="174"/>
      <c r="CG195" s="174"/>
      <c r="CH195" s="174"/>
      <c r="CI195" s="174"/>
      <c r="CJ195" s="174"/>
      <c r="CK195" s="174"/>
      <c r="CL195" s="174"/>
      <c r="CM195" s="174"/>
      <c r="CN195" s="174"/>
      <c r="CO195" s="174"/>
      <c r="CP195" s="174"/>
      <c r="CQ195" s="174"/>
      <c r="CR195" s="174"/>
      <c r="CS195" s="174"/>
      <c r="CT195" s="174"/>
      <c r="CU195" s="174"/>
      <c r="CV195" s="174"/>
      <c r="CW195" s="174"/>
      <c r="CX195" s="174"/>
      <c r="CY195" s="174"/>
      <c r="CZ195" s="174"/>
      <c r="DA195" s="174"/>
      <c r="DB195" s="174"/>
      <c r="DC195" s="174"/>
      <c r="DD195" s="174"/>
      <c r="DE195" s="174"/>
      <c r="DF195" s="174"/>
      <c r="DG195" s="174"/>
      <c r="DH195" s="174"/>
      <c r="DI195" s="174"/>
      <c r="DJ195" s="174"/>
      <c r="DK195" s="174"/>
      <c r="DL195" s="174"/>
      <c r="DM195" s="174"/>
      <c r="DN195" s="174"/>
      <c r="DO195" s="174"/>
      <c r="DP195" s="174"/>
      <c r="DQ195" s="174"/>
      <c r="DR195" s="174"/>
      <c r="DS195" s="174"/>
      <c r="DT195" s="174"/>
      <c r="DU195" s="174"/>
      <c r="DV195" s="174"/>
      <c r="DW195" s="174"/>
      <c r="DX195" s="174"/>
      <c r="DY195" s="174"/>
      <c r="DZ195" s="174"/>
      <c r="EA195" s="174"/>
      <c r="EB195" s="174"/>
      <c r="EC195" s="174"/>
      <c r="ED195" s="174"/>
      <c r="EE195" s="174"/>
      <c r="EF195" s="174"/>
      <c r="EG195" s="174"/>
      <c r="EH195" s="174"/>
      <c r="EI195" s="174"/>
      <c r="EJ195" s="174"/>
      <c r="EK195" s="174"/>
      <c r="EL195" s="174"/>
      <c r="EM195" s="174"/>
      <c r="EN195" s="174"/>
      <c r="EO195" s="174"/>
      <c r="EP195" s="174"/>
      <c r="EQ195" s="174"/>
      <c r="ER195" s="174"/>
      <c r="ES195" s="174"/>
      <c r="ET195" s="174"/>
      <c r="EU195" s="174"/>
      <c r="EV195" s="174"/>
      <c r="EW195" s="174"/>
      <c r="EX195" s="174"/>
      <c r="EY195" s="174"/>
      <c r="EZ195" s="174"/>
      <c r="FA195" s="174"/>
      <c r="FB195" s="174"/>
      <c r="FC195" s="174"/>
      <c r="FD195" s="174"/>
      <c r="FE195" s="174"/>
      <c r="FF195" s="174"/>
      <c r="FG195" s="174"/>
      <c r="FH195" s="174"/>
      <c r="FI195" s="174"/>
      <c r="FJ195" s="174"/>
      <c r="FK195" s="174"/>
      <c r="FL195" s="174"/>
      <c r="FM195" s="174"/>
      <c r="FN195" s="174"/>
      <c r="FO195" s="174"/>
      <c r="FP195" s="174"/>
      <c r="FQ195" s="174"/>
      <c r="FR195" s="174"/>
      <c r="FS195" s="174"/>
      <c r="FT195" s="174"/>
      <c r="FU195" s="174"/>
      <c r="FV195" s="174"/>
      <c r="FW195" s="174"/>
      <c r="FX195" s="174"/>
      <c r="FY195" s="174"/>
      <c r="FZ195" s="174"/>
      <c r="GA195" s="174"/>
      <c r="GB195" s="174"/>
      <c r="GC195" s="174"/>
      <c r="GD195" s="174"/>
      <c r="GE195" s="174"/>
      <c r="GF195" s="174"/>
      <c r="GG195" s="174"/>
      <c r="GH195" s="174"/>
      <c r="GI195" s="174"/>
      <c r="GJ195" s="174"/>
      <c r="GK195" s="174"/>
      <c r="GL195" s="174"/>
      <c r="GM195" s="174"/>
      <c r="GN195" s="174"/>
      <c r="GO195" s="174"/>
      <c r="GP195" s="174"/>
      <c r="GQ195" s="174"/>
      <c r="GR195" s="174"/>
      <c r="GS195" s="174"/>
      <c r="GT195" s="174"/>
      <c r="GU195" s="174"/>
      <c r="GV195" s="174"/>
      <c r="GW195" s="174"/>
      <c r="GX195" s="174"/>
      <c r="GY195" s="174"/>
      <c r="GZ195" s="174"/>
      <c r="HA195" s="174"/>
      <c r="HB195" s="174"/>
      <c r="HC195" s="174"/>
      <c r="HD195" s="174"/>
      <c r="HE195" s="174"/>
      <c r="HF195" s="174"/>
      <c r="HG195" s="174"/>
      <c r="HH195" s="174"/>
      <c r="HI195" s="174"/>
      <c r="HJ195" s="174"/>
      <c r="HK195" s="174"/>
      <c r="HL195" s="174"/>
      <c r="HM195" s="174"/>
      <c r="HN195" s="174"/>
      <c r="HO195" s="174"/>
      <c r="HP195" s="174"/>
      <c r="HQ195" s="174"/>
      <c r="HR195" s="174"/>
      <c r="HS195" s="174"/>
      <c r="HT195" s="174"/>
      <c r="HU195" s="174"/>
      <c r="HV195" s="174"/>
      <c r="HW195" s="174"/>
      <c r="HX195" s="174"/>
      <c r="HY195" s="174"/>
      <c r="HZ195" s="174"/>
      <c r="IA195" s="174"/>
      <c r="IB195" s="174"/>
      <c r="IC195" s="174"/>
      <c r="ID195" s="174"/>
      <c r="IE195" s="174"/>
      <c r="IF195" s="174"/>
      <c r="IG195" s="174"/>
      <c r="IH195" s="174"/>
      <c r="II195" s="174"/>
      <c r="IJ195" s="174"/>
      <c r="IK195" s="174"/>
      <c r="IL195" s="174"/>
      <c r="IM195" s="174"/>
      <c r="IN195" s="174"/>
      <c r="IO195" s="174"/>
      <c r="IP195" s="174"/>
      <c r="IQ195" s="174"/>
      <c r="IR195" s="174"/>
      <c r="IS195" s="174"/>
      <c r="IT195" s="174"/>
      <c r="IU195" s="174"/>
      <c r="IV195" s="174"/>
      <c r="IW195" s="237"/>
    </row>
    <row r="196" ht="13.65" customHeight="1">
      <c r="A196" s="232"/>
      <c r="B196" s="154"/>
      <c r="C196" s="154"/>
      <c r="D196" s="154"/>
      <c r="E196" s="375"/>
      <c r="F196" s="375"/>
      <c r="G196" s="375"/>
      <c r="H196" s="375"/>
      <c r="I196" s="174"/>
      <c r="J196" t="s" s="376">
        <v>227</v>
      </c>
      <c r="K196" s="377"/>
      <c r="L196" s="377"/>
      <c r="M196" s="174"/>
      <c r="N196" s="174"/>
      <c r="O196" s="174"/>
      <c r="P196" s="174"/>
      <c r="Q196" s="174"/>
      <c r="R196" s="174"/>
      <c r="S196" s="174"/>
      <c r="T196" s="174"/>
      <c r="U196" s="174"/>
      <c r="V196" s="174"/>
      <c r="W196" s="174"/>
      <c r="X196" s="174"/>
      <c r="Y196" s="174"/>
      <c r="Z196" s="174"/>
      <c r="AA196" s="174"/>
      <c r="AB196" s="174"/>
      <c r="AC196" s="174"/>
      <c r="AD196" s="174"/>
      <c r="AE196" s="174"/>
      <c r="AF196" s="174"/>
      <c r="AG196" s="174"/>
      <c r="AH196" s="174"/>
      <c r="AI196" s="174"/>
      <c r="AJ196" s="174"/>
      <c r="AK196" s="174"/>
      <c r="AL196" s="174"/>
      <c r="AM196" s="174"/>
      <c r="AN196" s="174"/>
      <c r="AO196" s="174"/>
      <c r="AP196" s="174"/>
      <c r="AQ196" s="174"/>
      <c r="AR196" s="174"/>
      <c r="AS196" s="174"/>
      <c r="AT196" s="174"/>
      <c r="AU196" s="174"/>
      <c r="AV196" s="174"/>
      <c r="AW196" s="174"/>
      <c r="AX196" s="174"/>
      <c r="AY196" s="174"/>
      <c r="AZ196" s="174"/>
      <c r="BA196" s="174"/>
      <c r="BB196" s="174"/>
      <c r="BC196" s="174"/>
      <c r="BD196" s="174"/>
      <c r="BE196" s="174"/>
      <c r="BF196" s="174"/>
      <c r="BG196" s="174"/>
      <c r="BH196" s="174"/>
      <c r="BI196" s="174"/>
      <c r="BJ196" s="174"/>
      <c r="BK196" s="174"/>
      <c r="BL196" s="174"/>
      <c r="BM196" s="174"/>
      <c r="BN196" s="174"/>
      <c r="BO196" s="174"/>
      <c r="BP196" s="174"/>
      <c r="BQ196" s="174"/>
      <c r="BR196" s="174"/>
      <c r="BS196" s="174"/>
      <c r="BT196" s="174"/>
      <c r="BU196" s="174"/>
      <c r="BV196" s="174"/>
      <c r="BW196" s="174"/>
      <c r="BX196" s="174"/>
      <c r="BY196" s="174"/>
      <c r="BZ196" s="174"/>
      <c r="CA196" s="174"/>
      <c r="CB196" s="174"/>
      <c r="CC196" s="174"/>
      <c r="CD196" s="174"/>
      <c r="CE196" s="174"/>
      <c r="CF196" s="174"/>
      <c r="CG196" s="174"/>
      <c r="CH196" s="174"/>
      <c r="CI196" s="174"/>
      <c r="CJ196" s="174"/>
      <c r="CK196" s="174"/>
      <c r="CL196" s="174"/>
      <c r="CM196" s="174"/>
      <c r="CN196" s="174"/>
      <c r="CO196" s="174"/>
      <c r="CP196" s="174"/>
      <c r="CQ196" s="174"/>
      <c r="CR196" s="174"/>
      <c r="CS196" s="174"/>
      <c r="CT196" s="174"/>
      <c r="CU196" s="174"/>
      <c r="CV196" s="174"/>
      <c r="CW196" s="174"/>
      <c r="CX196" s="174"/>
      <c r="CY196" s="174"/>
      <c r="CZ196" s="174"/>
      <c r="DA196" s="174"/>
      <c r="DB196" s="174"/>
      <c r="DC196" s="174"/>
      <c r="DD196" s="174"/>
      <c r="DE196" s="174"/>
      <c r="DF196" s="174"/>
      <c r="DG196" s="174"/>
      <c r="DH196" s="174"/>
      <c r="DI196" s="174"/>
      <c r="DJ196" s="174"/>
      <c r="DK196" s="174"/>
      <c r="DL196" s="174"/>
      <c r="DM196" s="174"/>
      <c r="DN196" s="174"/>
      <c r="DO196" s="174"/>
      <c r="DP196" s="174"/>
      <c r="DQ196" s="174"/>
      <c r="DR196" s="174"/>
      <c r="DS196" s="174"/>
      <c r="DT196" s="174"/>
      <c r="DU196" s="174"/>
      <c r="DV196" s="174"/>
      <c r="DW196" s="174"/>
      <c r="DX196" s="174"/>
      <c r="DY196" s="174"/>
      <c r="DZ196" s="174"/>
      <c r="EA196" s="174"/>
      <c r="EB196" s="174"/>
      <c r="EC196" s="174"/>
      <c r="ED196" s="174"/>
      <c r="EE196" s="174"/>
      <c r="EF196" s="174"/>
      <c r="EG196" s="174"/>
      <c r="EH196" s="174"/>
      <c r="EI196" s="174"/>
      <c r="EJ196" s="174"/>
      <c r="EK196" s="174"/>
      <c r="EL196" s="174"/>
      <c r="EM196" s="174"/>
      <c r="EN196" s="174"/>
      <c r="EO196" s="174"/>
      <c r="EP196" s="174"/>
      <c r="EQ196" s="174"/>
      <c r="ER196" s="174"/>
      <c r="ES196" s="174"/>
      <c r="ET196" s="174"/>
      <c r="EU196" s="174"/>
      <c r="EV196" s="174"/>
      <c r="EW196" s="174"/>
      <c r="EX196" s="174"/>
      <c r="EY196" s="174"/>
      <c r="EZ196" s="174"/>
      <c r="FA196" s="174"/>
      <c r="FB196" s="174"/>
      <c r="FC196" s="174"/>
      <c r="FD196" s="174"/>
      <c r="FE196" s="174"/>
      <c r="FF196" s="174"/>
      <c r="FG196" s="174"/>
      <c r="FH196" s="174"/>
      <c r="FI196" s="174"/>
      <c r="FJ196" s="174"/>
      <c r="FK196" s="174"/>
      <c r="FL196" s="174"/>
      <c r="FM196" s="174"/>
      <c r="FN196" s="174"/>
      <c r="FO196" s="174"/>
      <c r="FP196" s="174"/>
      <c r="FQ196" s="174"/>
      <c r="FR196" s="174"/>
      <c r="FS196" s="174"/>
      <c r="FT196" s="174"/>
      <c r="FU196" s="174"/>
      <c r="FV196" s="174"/>
      <c r="FW196" s="174"/>
      <c r="FX196" s="174"/>
      <c r="FY196" s="174"/>
      <c r="FZ196" s="174"/>
      <c r="GA196" s="174"/>
      <c r="GB196" s="174"/>
      <c r="GC196" s="174"/>
      <c r="GD196" s="174"/>
      <c r="GE196" s="174"/>
      <c r="GF196" s="174"/>
      <c r="GG196" s="174"/>
      <c r="GH196" s="174"/>
      <c r="GI196" s="174"/>
      <c r="GJ196" s="174"/>
      <c r="GK196" s="174"/>
      <c r="GL196" s="174"/>
      <c r="GM196" s="174"/>
      <c r="GN196" s="174"/>
      <c r="GO196" s="174"/>
      <c r="GP196" s="174"/>
      <c r="GQ196" s="174"/>
      <c r="GR196" s="174"/>
      <c r="GS196" s="174"/>
      <c r="GT196" s="174"/>
      <c r="GU196" s="174"/>
      <c r="GV196" s="174"/>
      <c r="GW196" s="174"/>
      <c r="GX196" s="174"/>
      <c r="GY196" s="174"/>
      <c r="GZ196" s="174"/>
      <c r="HA196" s="174"/>
      <c r="HB196" s="174"/>
      <c r="HC196" s="174"/>
      <c r="HD196" s="174"/>
      <c r="HE196" s="174"/>
      <c r="HF196" s="174"/>
      <c r="HG196" s="174"/>
      <c r="HH196" s="174"/>
      <c r="HI196" s="174"/>
      <c r="HJ196" s="174"/>
      <c r="HK196" s="174"/>
      <c r="HL196" s="174"/>
      <c r="HM196" s="174"/>
      <c r="HN196" s="174"/>
      <c r="HO196" s="174"/>
      <c r="HP196" s="174"/>
      <c r="HQ196" s="174"/>
      <c r="HR196" s="174"/>
      <c r="HS196" s="174"/>
      <c r="HT196" s="174"/>
      <c r="HU196" s="174"/>
      <c r="HV196" s="174"/>
      <c r="HW196" s="174"/>
      <c r="HX196" s="174"/>
      <c r="HY196" s="174"/>
      <c r="HZ196" s="174"/>
      <c r="IA196" s="174"/>
      <c r="IB196" s="174"/>
      <c r="IC196" s="174"/>
      <c r="ID196" s="174"/>
      <c r="IE196" s="174"/>
      <c r="IF196" s="174"/>
      <c r="IG196" s="174"/>
      <c r="IH196" s="174"/>
      <c r="II196" s="174"/>
      <c r="IJ196" s="174"/>
      <c r="IK196" s="174"/>
      <c r="IL196" s="174"/>
      <c r="IM196" s="174"/>
      <c r="IN196" s="174"/>
      <c r="IO196" s="174"/>
      <c r="IP196" s="174"/>
      <c r="IQ196" s="174"/>
      <c r="IR196" s="174"/>
      <c r="IS196" s="174"/>
      <c r="IT196" s="174"/>
      <c r="IU196" s="174"/>
      <c r="IV196" s="174"/>
      <c r="IW196" s="237"/>
    </row>
    <row r="197" ht="13.65" customHeight="1">
      <c r="A197" s="232"/>
      <c r="B197" s="378"/>
      <c r="C197" s="378"/>
      <c r="D197" s="378"/>
      <c r="E197" s="174"/>
      <c r="F197" s="174"/>
      <c r="G197" s="174"/>
      <c r="H197" s="174"/>
      <c r="I197" s="174"/>
      <c r="J197" s="174"/>
      <c r="K197" s="379"/>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c r="AG197" s="174"/>
      <c r="AH197" s="174"/>
      <c r="AI197" s="174"/>
      <c r="AJ197" s="174"/>
      <c r="AK197" s="174"/>
      <c r="AL197" s="174"/>
      <c r="AM197" s="174"/>
      <c r="AN197" s="174"/>
      <c r="AO197" s="174"/>
      <c r="AP197" s="174"/>
      <c r="AQ197" s="174"/>
      <c r="AR197" s="174"/>
      <c r="AS197" s="174"/>
      <c r="AT197" s="174"/>
      <c r="AU197" s="174"/>
      <c r="AV197" s="174"/>
      <c r="AW197" s="174"/>
      <c r="AX197" s="174"/>
      <c r="AY197" s="174"/>
      <c r="AZ197" s="174"/>
      <c r="BA197" s="174"/>
      <c r="BB197" s="174"/>
      <c r="BC197" s="174"/>
      <c r="BD197" s="174"/>
      <c r="BE197" s="174"/>
      <c r="BF197" s="174"/>
      <c r="BG197" s="174"/>
      <c r="BH197" s="174"/>
      <c r="BI197" s="174"/>
      <c r="BJ197" s="174"/>
      <c r="BK197" s="174"/>
      <c r="BL197" s="174"/>
      <c r="BM197" s="174"/>
      <c r="BN197" s="174"/>
      <c r="BO197" s="174"/>
      <c r="BP197" s="174"/>
      <c r="BQ197" s="174"/>
      <c r="BR197" s="174"/>
      <c r="BS197" s="174"/>
      <c r="BT197" s="174"/>
      <c r="BU197" s="174"/>
      <c r="BV197" s="174"/>
      <c r="BW197" s="174"/>
      <c r="BX197" s="174"/>
      <c r="BY197" s="174"/>
      <c r="BZ197" s="174"/>
      <c r="CA197" s="174"/>
      <c r="CB197" s="174"/>
      <c r="CC197" s="174"/>
      <c r="CD197" s="174"/>
      <c r="CE197" s="174"/>
      <c r="CF197" s="174"/>
      <c r="CG197" s="174"/>
      <c r="CH197" s="174"/>
      <c r="CI197" s="174"/>
      <c r="CJ197" s="174"/>
      <c r="CK197" s="174"/>
      <c r="CL197" s="174"/>
      <c r="CM197" s="174"/>
      <c r="CN197" s="174"/>
      <c r="CO197" s="174"/>
      <c r="CP197" s="174"/>
      <c r="CQ197" s="174"/>
      <c r="CR197" s="174"/>
      <c r="CS197" s="174"/>
      <c r="CT197" s="174"/>
      <c r="CU197" s="174"/>
      <c r="CV197" s="174"/>
      <c r="CW197" s="174"/>
      <c r="CX197" s="174"/>
      <c r="CY197" s="174"/>
      <c r="CZ197" s="174"/>
      <c r="DA197" s="174"/>
      <c r="DB197" s="174"/>
      <c r="DC197" s="174"/>
      <c r="DD197" s="174"/>
      <c r="DE197" s="174"/>
      <c r="DF197" s="174"/>
      <c r="DG197" s="174"/>
      <c r="DH197" s="174"/>
      <c r="DI197" s="174"/>
      <c r="DJ197" s="174"/>
      <c r="DK197" s="174"/>
      <c r="DL197" s="174"/>
      <c r="DM197" s="174"/>
      <c r="DN197" s="174"/>
      <c r="DO197" s="174"/>
      <c r="DP197" s="174"/>
      <c r="DQ197" s="174"/>
      <c r="DR197" s="174"/>
      <c r="DS197" s="174"/>
      <c r="DT197" s="174"/>
      <c r="DU197" s="174"/>
      <c r="DV197" s="174"/>
      <c r="DW197" s="174"/>
      <c r="DX197" s="174"/>
      <c r="DY197" s="174"/>
      <c r="DZ197" s="174"/>
      <c r="EA197" s="174"/>
      <c r="EB197" s="174"/>
      <c r="EC197" s="174"/>
      <c r="ED197" s="174"/>
      <c r="EE197" s="174"/>
      <c r="EF197" s="174"/>
      <c r="EG197" s="174"/>
      <c r="EH197" s="174"/>
      <c r="EI197" s="174"/>
      <c r="EJ197" s="174"/>
      <c r="EK197" s="174"/>
      <c r="EL197" s="174"/>
      <c r="EM197" s="174"/>
      <c r="EN197" s="174"/>
      <c r="EO197" s="174"/>
      <c r="EP197" s="174"/>
      <c r="EQ197" s="174"/>
      <c r="ER197" s="174"/>
      <c r="ES197" s="174"/>
      <c r="ET197" s="174"/>
      <c r="EU197" s="174"/>
      <c r="EV197" s="174"/>
      <c r="EW197" s="174"/>
      <c r="EX197" s="174"/>
      <c r="EY197" s="174"/>
      <c r="EZ197" s="174"/>
      <c r="FA197" s="174"/>
      <c r="FB197" s="174"/>
      <c r="FC197" s="174"/>
      <c r="FD197" s="174"/>
      <c r="FE197" s="174"/>
      <c r="FF197" s="174"/>
      <c r="FG197" s="174"/>
      <c r="FH197" s="174"/>
      <c r="FI197" s="174"/>
      <c r="FJ197" s="174"/>
      <c r="FK197" s="174"/>
      <c r="FL197" s="174"/>
      <c r="FM197" s="174"/>
      <c r="FN197" s="174"/>
      <c r="FO197" s="174"/>
      <c r="FP197" s="174"/>
      <c r="FQ197" s="174"/>
      <c r="FR197" s="174"/>
      <c r="FS197" s="174"/>
      <c r="FT197" s="174"/>
      <c r="FU197" s="174"/>
      <c r="FV197" s="174"/>
      <c r="FW197" s="174"/>
      <c r="FX197" s="174"/>
      <c r="FY197" s="174"/>
      <c r="FZ197" s="174"/>
      <c r="GA197" s="174"/>
      <c r="GB197" s="174"/>
      <c r="GC197" s="174"/>
      <c r="GD197" s="174"/>
      <c r="GE197" s="174"/>
      <c r="GF197" s="174"/>
      <c r="GG197" s="174"/>
      <c r="GH197" s="174"/>
      <c r="GI197" s="174"/>
      <c r="GJ197" s="174"/>
      <c r="GK197" s="174"/>
      <c r="GL197" s="174"/>
      <c r="GM197" s="174"/>
      <c r="GN197" s="174"/>
      <c r="GO197" s="174"/>
      <c r="GP197" s="174"/>
      <c r="GQ197" s="174"/>
      <c r="GR197" s="174"/>
      <c r="GS197" s="174"/>
      <c r="GT197" s="174"/>
      <c r="GU197" s="174"/>
      <c r="GV197" s="174"/>
      <c r="GW197" s="174"/>
      <c r="GX197" s="174"/>
      <c r="GY197" s="174"/>
      <c r="GZ197" s="174"/>
      <c r="HA197" s="174"/>
      <c r="HB197" s="174"/>
      <c r="HC197" s="174"/>
      <c r="HD197" s="174"/>
      <c r="HE197" s="174"/>
      <c r="HF197" s="174"/>
      <c r="HG197" s="174"/>
      <c r="HH197" s="174"/>
      <c r="HI197" s="174"/>
      <c r="HJ197" s="174"/>
      <c r="HK197" s="174"/>
      <c r="HL197" s="174"/>
      <c r="HM197" s="174"/>
      <c r="HN197" s="174"/>
      <c r="HO197" s="174"/>
      <c r="HP197" s="174"/>
      <c r="HQ197" s="174"/>
      <c r="HR197" s="174"/>
      <c r="HS197" s="174"/>
      <c r="HT197" s="174"/>
      <c r="HU197" s="174"/>
      <c r="HV197" s="174"/>
      <c r="HW197" s="174"/>
      <c r="HX197" s="174"/>
      <c r="HY197" s="174"/>
      <c r="HZ197" s="174"/>
      <c r="IA197" s="174"/>
      <c r="IB197" s="174"/>
      <c r="IC197" s="174"/>
      <c r="ID197" s="174"/>
      <c r="IE197" s="174"/>
      <c r="IF197" s="174"/>
      <c r="IG197" s="174"/>
      <c r="IH197" s="174"/>
      <c r="II197" s="174"/>
      <c r="IJ197" s="174"/>
      <c r="IK197" s="174"/>
      <c r="IL197" s="174"/>
      <c r="IM197" s="174"/>
      <c r="IN197" s="174"/>
      <c r="IO197" s="174"/>
      <c r="IP197" s="174"/>
      <c r="IQ197" s="174"/>
      <c r="IR197" s="174"/>
      <c r="IS197" s="174"/>
      <c r="IT197" s="174"/>
      <c r="IU197" s="174"/>
      <c r="IV197" s="174"/>
      <c r="IW197" s="237"/>
    </row>
    <row r="198" ht="14.15" customHeight="1">
      <c r="A198" s="232"/>
      <c r="B198" t="s" s="380">
        <v>225</v>
      </c>
      <c r="C198" s="153"/>
      <c r="D198" t="s" s="381">
        <f>IF('RefStr'!N4=1,IF('RefStr'!D39&lt;&gt;"",'RefStr'!D39,""),"")</f>
        <v>2196</v>
      </c>
      <c r="E198" s="382"/>
      <c r="F198" s="382"/>
      <c r="G198" s="382"/>
      <c r="H198" s="382"/>
      <c r="I198" s="174"/>
      <c r="J198" s="383"/>
      <c r="K198" s="383"/>
      <c r="L198" s="383"/>
      <c r="M198" s="174"/>
      <c r="N198" s="174"/>
      <c r="O198" s="174"/>
      <c r="P198" s="174"/>
      <c r="Q198" s="174"/>
      <c r="R198" s="174"/>
      <c r="S198" s="174"/>
      <c r="T198" s="174"/>
      <c r="U198" s="174"/>
      <c r="V198" s="174"/>
      <c r="W198" s="174"/>
      <c r="X198" s="174"/>
      <c r="Y198" s="174"/>
      <c r="Z198" s="174"/>
      <c r="AA198" s="174"/>
      <c r="AB198" s="174"/>
      <c r="AC198" s="174"/>
      <c r="AD198" s="174"/>
      <c r="AE198" s="174"/>
      <c r="AF198" s="174"/>
      <c r="AG198" s="174"/>
      <c r="AH198" s="174"/>
      <c r="AI198" s="174"/>
      <c r="AJ198" s="174"/>
      <c r="AK198" s="174"/>
      <c r="AL198" s="174"/>
      <c r="AM198" s="174"/>
      <c r="AN198" s="174"/>
      <c r="AO198" s="174"/>
      <c r="AP198" s="174"/>
      <c r="AQ198" s="174"/>
      <c r="AR198" s="174"/>
      <c r="AS198" s="174"/>
      <c r="AT198" s="174"/>
      <c r="AU198" s="174"/>
      <c r="AV198" s="174"/>
      <c r="AW198" s="174"/>
      <c r="AX198" s="174"/>
      <c r="AY198" s="174"/>
      <c r="AZ198" s="174"/>
      <c r="BA198" s="174"/>
      <c r="BB198" s="174"/>
      <c r="BC198" s="174"/>
      <c r="BD198" s="174"/>
      <c r="BE198" s="174"/>
      <c r="BF198" s="174"/>
      <c r="BG198" s="174"/>
      <c r="BH198" s="174"/>
      <c r="BI198" s="174"/>
      <c r="BJ198" s="174"/>
      <c r="BK198" s="174"/>
      <c r="BL198" s="174"/>
      <c r="BM198" s="174"/>
      <c r="BN198" s="174"/>
      <c r="BO198" s="174"/>
      <c r="BP198" s="174"/>
      <c r="BQ198" s="174"/>
      <c r="BR198" s="174"/>
      <c r="BS198" s="174"/>
      <c r="BT198" s="174"/>
      <c r="BU198" s="174"/>
      <c r="BV198" s="174"/>
      <c r="BW198" s="174"/>
      <c r="BX198" s="174"/>
      <c r="BY198" s="174"/>
      <c r="BZ198" s="174"/>
      <c r="CA198" s="174"/>
      <c r="CB198" s="174"/>
      <c r="CC198" s="174"/>
      <c r="CD198" s="174"/>
      <c r="CE198" s="174"/>
      <c r="CF198" s="174"/>
      <c r="CG198" s="174"/>
      <c r="CH198" s="174"/>
      <c r="CI198" s="174"/>
      <c r="CJ198" s="174"/>
      <c r="CK198" s="174"/>
      <c r="CL198" s="174"/>
      <c r="CM198" s="174"/>
      <c r="CN198" s="174"/>
      <c r="CO198" s="174"/>
      <c r="CP198" s="174"/>
      <c r="CQ198" s="174"/>
      <c r="CR198" s="174"/>
      <c r="CS198" s="174"/>
      <c r="CT198" s="174"/>
      <c r="CU198" s="174"/>
      <c r="CV198" s="174"/>
      <c r="CW198" s="174"/>
      <c r="CX198" s="174"/>
      <c r="CY198" s="174"/>
      <c r="CZ198" s="174"/>
      <c r="DA198" s="174"/>
      <c r="DB198" s="174"/>
      <c r="DC198" s="174"/>
      <c r="DD198" s="174"/>
      <c r="DE198" s="174"/>
      <c r="DF198" s="174"/>
      <c r="DG198" s="174"/>
      <c r="DH198" s="174"/>
      <c r="DI198" s="174"/>
      <c r="DJ198" s="174"/>
      <c r="DK198" s="174"/>
      <c r="DL198" s="174"/>
      <c r="DM198" s="174"/>
      <c r="DN198" s="174"/>
      <c r="DO198" s="174"/>
      <c r="DP198" s="174"/>
      <c r="DQ198" s="174"/>
      <c r="DR198" s="174"/>
      <c r="DS198" s="174"/>
      <c r="DT198" s="174"/>
      <c r="DU198" s="174"/>
      <c r="DV198" s="174"/>
      <c r="DW198" s="174"/>
      <c r="DX198" s="174"/>
      <c r="DY198" s="174"/>
      <c r="DZ198" s="174"/>
      <c r="EA198" s="174"/>
      <c r="EB198" s="174"/>
      <c r="EC198" s="174"/>
      <c r="ED198" s="174"/>
      <c r="EE198" s="174"/>
      <c r="EF198" s="174"/>
      <c r="EG198" s="174"/>
      <c r="EH198" s="174"/>
      <c r="EI198" s="174"/>
      <c r="EJ198" s="174"/>
      <c r="EK198" s="174"/>
      <c r="EL198" s="174"/>
      <c r="EM198" s="174"/>
      <c r="EN198" s="174"/>
      <c r="EO198" s="174"/>
      <c r="EP198" s="174"/>
      <c r="EQ198" s="174"/>
      <c r="ER198" s="174"/>
      <c r="ES198" s="174"/>
      <c r="ET198" s="174"/>
      <c r="EU198" s="174"/>
      <c r="EV198" s="174"/>
      <c r="EW198" s="174"/>
      <c r="EX198" s="174"/>
      <c r="EY198" s="174"/>
      <c r="EZ198" s="174"/>
      <c r="FA198" s="174"/>
      <c r="FB198" s="174"/>
      <c r="FC198" s="174"/>
      <c r="FD198" s="174"/>
      <c r="FE198" s="174"/>
      <c r="FF198" s="174"/>
      <c r="FG198" s="174"/>
      <c r="FH198" s="174"/>
      <c r="FI198" s="174"/>
      <c r="FJ198" s="174"/>
      <c r="FK198" s="174"/>
      <c r="FL198" s="174"/>
      <c r="FM198" s="174"/>
      <c r="FN198" s="174"/>
      <c r="FO198" s="174"/>
      <c r="FP198" s="174"/>
      <c r="FQ198" s="174"/>
      <c r="FR198" s="174"/>
      <c r="FS198" s="174"/>
      <c r="FT198" s="174"/>
      <c r="FU198" s="174"/>
      <c r="FV198" s="174"/>
      <c r="FW198" s="174"/>
      <c r="FX198" s="174"/>
      <c r="FY198" s="174"/>
      <c r="FZ198" s="174"/>
      <c r="GA198" s="174"/>
      <c r="GB198" s="174"/>
      <c r="GC198" s="174"/>
      <c r="GD198" s="174"/>
      <c r="GE198" s="174"/>
      <c r="GF198" s="174"/>
      <c r="GG198" s="174"/>
      <c r="GH198" s="174"/>
      <c r="GI198" s="174"/>
      <c r="GJ198" s="174"/>
      <c r="GK198" s="174"/>
      <c r="GL198" s="174"/>
      <c r="GM198" s="174"/>
      <c r="GN198" s="174"/>
      <c r="GO198" s="174"/>
      <c r="GP198" s="174"/>
      <c r="GQ198" s="174"/>
      <c r="GR198" s="174"/>
      <c r="GS198" s="174"/>
      <c r="GT198" s="174"/>
      <c r="GU198" s="174"/>
      <c r="GV198" s="174"/>
      <c r="GW198" s="174"/>
      <c r="GX198" s="174"/>
      <c r="GY198" s="174"/>
      <c r="GZ198" s="174"/>
      <c r="HA198" s="174"/>
      <c r="HB198" s="174"/>
      <c r="HC198" s="174"/>
      <c r="HD198" s="174"/>
      <c r="HE198" s="174"/>
      <c r="HF198" s="174"/>
      <c r="HG198" s="174"/>
      <c r="HH198" s="174"/>
      <c r="HI198" s="174"/>
      <c r="HJ198" s="174"/>
      <c r="HK198" s="174"/>
      <c r="HL198" s="174"/>
      <c r="HM198" s="174"/>
      <c r="HN198" s="174"/>
      <c r="HO198" s="174"/>
      <c r="HP198" s="174"/>
      <c r="HQ198" s="174"/>
      <c r="HR198" s="174"/>
      <c r="HS198" s="174"/>
      <c r="HT198" s="174"/>
      <c r="HU198" s="174"/>
      <c r="HV198" s="174"/>
      <c r="HW198" s="174"/>
      <c r="HX198" s="174"/>
      <c r="HY198" s="174"/>
      <c r="HZ198" s="174"/>
      <c r="IA198" s="174"/>
      <c r="IB198" s="174"/>
      <c r="IC198" s="174"/>
      <c r="ID198" s="174"/>
      <c r="IE198" s="174"/>
      <c r="IF198" s="174"/>
      <c r="IG198" s="174"/>
      <c r="IH198" s="174"/>
      <c r="II198" s="174"/>
      <c r="IJ198" s="174"/>
      <c r="IK198" s="174"/>
      <c r="IL198" s="174"/>
      <c r="IM198" s="174"/>
      <c r="IN198" s="174"/>
      <c r="IO198" s="174"/>
      <c r="IP198" s="174"/>
      <c r="IQ198" s="174"/>
      <c r="IR198" s="174"/>
      <c r="IS198" s="174"/>
      <c r="IT198" s="174"/>
      <c r="IU198" s="174"/>
      <c r="IV198" s="174"/>
      <c r="IW198" s="237"/>
    </row>
    <row r="199" ht="14.65" customHeight="1">
      <c r="A199" s="232"/>
      <c r="B199" t="s" s="384">
        <v>236</v>
      </c>
      <c r="C199" s="385"/>
      <c r="D199" t="s" s="386">
        <f>IF('RefStr'!N4=1,IF('RefStr'!D41&lt;&gt;"",'RefStr'!D41,""),"")</f>
        <v>2197</v>
      </c>
      <c r="E199" s="387"/>
      <c r="F199" s="387"/>
      <c r="G199" s="387"/>
      <c r="H199" s="388"/>
      <c r="I199" s="174"/>
      <c r="J199" s="389"/>
      <c r="K199" s="388"/>
      <c r="L199" s="389"/>
      <c r="M199" s="174"/>
      <c r="N199" s="174"/>
      <c r="O199" s="174"/>
      <c r="P199" s="174"/>
      <c r="Q199" s="174"/>
      <c r="R199" s="174"/>
      <c r="S199" s="174"/>
      <c r="T199" s="174"/>
      <c r="U199" s="174"/>
      <c r="V199" s="174"/>
      <c r="W199" s="174"/>
      <c r="X199" s="174"/>
      <c r="Y199" s="174"/>
      <c r="Z199" s="174"/>
      <c r="AA199" s="174"/>
      <c r="AB199" s="174"/>
      <c r="AC199" s="174"/>
      <c r="AD199" s="174"/>
      <c r="AE199" s="174"/>
      <c r="AF199" s="174"/>
      <c r="AG199" s="174"/>
      <c r="AH199" s="174"/>
      <c r="AI199" s="174"/>
      <c r="AJ199" s="174"/>
      <c r="AK199" s="174"/>
      <c r="AL199" s="174"/>
      <c r="AM199" s="174"/>
      <c r="AN199" s="174"/>
      <c r="AO199" s="174"/>
      <c r="AP199" s="174"/>
      <c r="AQ199" s="174"/>
      <c r="AR199" s="174"/>
      <c r="AS199" s="174"/>
      <c r="AT199" s="174"/>
      <c r="AU199" s="174"/>
      <c r="AV199" s="174"/>
      <c r="AW199" s="174"/>
      <c r="AX199" s="174"/>
      <c r="AY199" s="174"/>
      <c r="AZ199" s="174"/>
      <c r="BA199" s="174"/>
      <c r="BB199" s="174"/>
      <c r="BC199" s="174"/>
      <c r="BD199" s="174"/>
      <c r="BE199" s="174"/>
      <c r="BF199" s="174"/>
      <c r="BG199" s="174"/>
      <c r="BH199" s="174"/>
      <c r="BI199" s="174"/>
      <c r="BJ199" s="174"/>
      <c r="BK199" s="174"/>
      <c r="BL199" s="174"/>
      <c r="BM199" s="174"/>
      <c r="BN199" s="174"/>
      <c r="BO199" s="174"/>
      <c r="BP199" s="174"/>
      <c r="BQ199" s="174"/>
      <c r="BR199" s="174"/>
      <c r="BS199" s="174"/>
      <c r="BT199" s="174"/>
      <c r="BU199" s="174"/>
      <c r="BV199" s="174"/>
      <c r="BW199" s="174"/>
      <c r="BX199" s="174"/>
      <c r="BY199" s="174"/>
      <c r="BZ199" s="174"/>
      <c r="CA199" s="174"/>
      <c r="CB199" s="174"/>
      <c r="CC199" s="174"/>
      <c r="CD199" s="174"/>
      <c r="CE199" s="174"/>
      <c r="CF199" s="174"/>
      <c r="CG199" s="174"/>
      <c r="CH199" s="174"/>
      <c r="CI199" s="174"/>
      <c r="CJ199" s="174"/>
      <c r="CK199" s="174"/>
      <c r="CL199" s="174"/>
      <c r="CM199" s="174"/>
      <c r="CN199" s="174"/>
      <c r="CO199" s="174"/>
      <c r="CP199" s="174"/>
      <c r="CQ199" s="174"/>
      <c r="CR199" s="174"/>
      <c r="CS199" s="174"/>
      <c r="CT199" s="174"/>
      <c r="CU199" s="174"/>
      <c r="CV199" s="174"/>
      <c r="CW199" s="174"/>
      <c r="CX199" s="174"/>
      <c r="CY199" s="174"/>
      <c r="CZ199" s="174"/>
      <c r="DA199" s="174"/>
      <c r="DB199" s="174"/>
      <c r="DC199" s="174"/>
      <c r="DD199" s="174"/>
      <c r="DE199" s="174"/>
      <c r="DF199" s="174"/>
      <c r="DG199" s="174"/>
      <c r="DH199" s="174"/>
      <c r="DI199" s="174"/>
      <c r="DJ199" s="174"/>
      <c r="DK199" s="174"/>
      <c r="DL199" s="174"/>
      <c r="DM199" s="174"/>
      <c r="DN199" s="174"/>
      <c r="DO199" s="174"/>
      <c r="DP199" s="174"/>
      <c r="DQ199" s="174"/>
      <c r="DR199" s="174"/>
      <c r="DS199" s="174"/>
      <c r="DT199" s="174"/>
      <c r="DU199" s="174"/>
      <c r="DV199" s="174"/>
      <c r="DW199" s="174"/>
      <c r="DX199" s="174"/>
      <c r="DY199" s="174"/>
      <c r="DZ199" s="174"/>
      <c r="EA199" s="174"/>
      <c r="EB199" s="174"/>
      <c r="EC199" s="174"/>
      <c r="ED199" s="174"/>
      <c r="EE199" s="174"/>
      <c r="EF199" s="174"/>
      <c r="EG199" s="174"/>
      <c r="EH199" s="174"/>
      <c r="EI199" s="174"/>
      <c r="EJ199" s="174"/>
      <c r="EK199" s="174"/>
      <c r="EL199" s="174"/>
      <c r="EM199" s="174"/>
      <c r="EN199" s="174"/>
      <c r="EO199" s="174"/>
      <c r="EP199" s="174"/>
      <c r="EQ199" s="174"/>
      <c r="ER199" s="174"/>
      <c r="ES199" s="174"/>
      <c r="ET199" s="174"/>
      <c r="EU199" s="174"/>
      <c r="EV199" s="174"/>
      <c r="EW199" s="174"/>
      <c r="EX199" s="174"/>
      <c r="EY199" s="174"/>
      <c r="EZ199" s="174"/>
      <c r="FA199" s="174"/>
      <c r="FB199" s="174"/>
      <c r="FC199" s="174"/>
      <c r="FD199" s="174"/>
      <c r="FE199" s="174"/>
      <c r="FF199" s="174"/>
      <c r="FG199" s="174"/>
      <c r="FH199" s="174"/>
      <c r="FI199" s="174"/>
      <c r="FJ199" s="174"/>
      <c r="FK199" s="174"/>
      <c r="FL199" s="174"/>
      <c r="FM199" s="174"/>
      <c r="FN199" s="174"/>
      <c r="FO199" s="174"/>
      <c r="FP199" s="174"/>
      <c r="FQ199" s="174"/>
      <c r="FR199" s="174"/>
      <c r="FS199" s="174"/>
      <c r="FT199" s="174"/>
      <c r="FU199" s="174"/>
      <c r="FV199" s="174"/>
      <c r="FW199" s="174"/>
      <c r="FX199" s="174"/>
      <c r="FY199" s="174"/>
      <c r="FZ199" s="174"/>
      <c r="GA199" s="174"/>
      <c r="GB199" s="174"/>
      <c r="GC199" s="174"/>
      <c r="GD199" s="174"/>
      <c r="GE199" s="174"/>
      <c r="GF199" s="174"/>
      <c r="GG199" s="174"/>
      <c r="GH199" s="174"/>
      <c r="GI199" s="174"/>
      <c r="GJ199" s="174"/>
      <c r="GK199" s="174"/>
      <c r="GL199" s="174"/>
      <c r="GM199" s="174"/>
      <c r="GN199" s="174"/>
      <c r="GO199" s="174"/>
      <c r="GP199" s="174"/>
      <c r="GQ199" s="174"/>
      <c r="GR199" s="174"/>
      <c r="GS199" s="174"/>
      <c r="GT199" s="174"/>
      <c r="GU199" s="174"/>
      <c r="GV199" s="174"/>
      <c r="GW199" s="174"/>
      <c r="GX199" s="174"/>
      <c r="GY199" s="174"/>
      <c r="GZ199" s="174"/>
      <c r="HA199" s="174"/>
      <c r="HB199" s="174"/>
      <c r="HC199" s="174"/>
      <c r="HD199" s="174"/>
      <c r="HE199" s="174"/>
      <c r="HF199" s="174"/>
      <c r="HG199" s="174"/>
      <c r="HH199" s="174"/>
      <c r="HI199" s="174"/>
      <c r="HJ199" s="174"/>
      <c r="HK199" s="174"/>
      <c r="HL199" s="174"/>
      <c r="HM199" s="174"/>
      <c r="HN199" s="174"/>
      <c r="HO199" s="174"/>
      <c r="HP199" s="174"/>
      <c r="HQ199" s="174"/>
      <c r="HR199" s="174"/>
      <c r="HS199" s="174"/>
      <c r="HT199" s="174"/>
      <c r="HU199" s="174"/>
      <c r="HV199" s="174"/>
      <c r="HW199" s="174"/>
      <c r="HX199" s="174"/>
      <c r="HY199" s="174"/>
      <c r="HZ199" s="174"/>
      <c r="IA199" s="174"/>
      <c r="IB199" s="174"/>
      <c r="IC199" s="174"/>
      <c r="ID199" s="174"/>
      <c r="IE199" s="174"/>
      <c r="IF199" s="174"/>
      <c r="IG199" s="174"/>
      <c r="IH199" s="174"/>
      <c r="II199" s="174"/>
      <c r="IJ199" s="174"/>
      <c r="IK199" s="174"/>
      <c r="IL199" s="174"/>
      <c r="IM199" s="174"/>
      <c r="IN199" s="174"/>
      <c r="IO199" s="174"/>
      <c r="IP199" s="174"/>
      <c r="IQ199" s="174"/>
      <c r="IR199" s="174"/>
      <c r="IS199" s="174"/>
      <c r="IT199" s="174"/>
      <c r="IU199" s="174"/>
      <c r="IV199" s="174"/>
      <c r="IW199" s="237"/>
    </row>
    <row r="200" ht="14.65" customHeight="1">
      <c r="A200" s="232"/>
      <c r="B200" t="s" s="267">
        <v>246</v>
      </c>
      <c r="C200" s="154"/>
      <c r="D200" t="s" s="390">
        <f>IF('RefStr'!N4=1,IF('RefStr'!D43&lt;&gt;"",'RefStr'!D43,""),"")</f>
        <v>2198</v>
      </c>
      <c r="E200" s="382"/>
      <c r="F200" s="382"/>
      <c r="G200" s="382"/>
      <c r="H200" s="153"/>
      <c r="I200" s="153"/>
      <c r="J200" s="153"/>
      <c r="K200" s="153"/>
      <c r="L200" s="153"/>
      <c r="M200" s="174"/>
      <c r="N200" s="174"/>
      <c r="O200" s="174"/>
      <c r="P200" s="174"/>
      <c r="Q200" s="174"/>
      <c r="R200" s="174"/>
      <c r="S200" s="174"/>
      <c r="T200" s="174"/>
      <c r="U200" s="174"/>
      <c r="V200" s="174"/>
      <c r="W200" s="174"/>
      <c r="X200" s="174"/>
      <c r="Y200" s="174"/>
      <c r="Z200" s="174"/>
      <c r="AA200" s="174"/>
      <c r="AB200" s="174"/>
      <c r="AC200" s="174"/>
      <c r="AD200" s="174"/>
      <c r="AE200" s="174"/>
      <c r="AF200" s="174"/>
      <c r="AG200" s="174"/>
      <c r="AH200" s="174"/>
      <c r="AI200" s="174"/>
      <c r="AJ200" s="174"/>
      <c r="AK200" s="174"/>
      <c r="AL200" s="174"/>
      <c r="AM200" s="174"/>
      <c r="AN200" s="174"/>
      <c r="AO200" s="174"/>
      <c r="AP200" s="174"/>
      <c r="AQ200" s="174"/>
      <c r="AR200" s="174"/>
      <c r="AS200" s="174"/>
      <c r="AT200" s="174"/>
      <c r="AU200" s="174"/>
      <c r="AV200" s="174"/>
      <c r="AW200" s="174"/>
      <c r="AX200" s="174"/>
      <c r="AY200" s="174"/>
      <c r="AZ200" s="174"/>
      <c r="BA200" s="174"/>
      <c r="BB200" s="174"/>
      <c r="BC200" s="174"/>
      <c r="BD200" s="174"/>
      <c r="BE200" s="174"/>
      <c r="BF200" s="174"/>
      <c r="BG200" s="174"/>
      <c r="BH200" s="174"/>
      <c r="BI200" s="174"/>
      <c r="BJ200" s="174"/>
      <c r="BK200" s="174"/>
      <c r="BL200" s="174"/>
      <c r="BM200" s="174"/>
      <c r="BN200" s="174"/>
      <c r="BO200" s="174"/>
      <c r="BP200" s="174"/>
      <c r="BQ200" s="174"/>
      <c r="BR200" s="174"/>
      <c r="BS200" s="174"/>
      <c r="BT200" s="174"/>
      <c r="BU200" s="174"/>
      <c r="BV200" s="174"/>
      <c r="BW200" s="174"/>
      <c r="BX200" s="174"/>
      <c r="BY200" s="174"/>
      <c r="BZ200" s="174"/>
      <c r="CA200" s="174"/>
      <c r="CB200" s="174"/>
      <c r="CC200" s="174"/>
      <c r="CD200" s="174"/>
      <c r="CE200" s="174"/>
      <c r="CF200" s="174"/>
      <c r="CG200" s="174"/>
      <c r="CH200" s="174"/>
      <c r="CI200" s="174"/>
      <c r="CJ200" s="174"/>
      <c r="CK200" s="174"/>
      <c r="CL200" s="174"/>
      <c r="CM200" s="174"/>
      <c r="CN200" s="174"/>
      <c r="CO200" s="174"/>
      <c r="CP200" s="174"/>
      <c r="CQ200" s="174"/>
      <c r="CR200" s="174"/>
      <c r="CS200" s="174"/>
      <c r="CT200" s="174"/>
      <c r="CU200" s="174"/>
      <c r="CV200" s="174"/>
      <c r="CW200" s="174"/>
      <c r="CX200" s="174"/>
      <c r="CY200" s="174"/>
      <c r="CZ200" s="174"/>
      <c r="DA200" s="174"/>
      <c r="DB200" s="174"/>
      <c r="DC200" s="174"/>
      <c r="DD200" s="174"/>
      <c r="DE200" s="174"/>
      <c r="DF200" s="174"/>
      <c r="DG200" s="174"/>
      <c r="DH200" s="174"/>
      <c r="DI200" s="174"/>
      <c r="DJ200" s="174"/>
      <c r="DK200" s="174"/>
      <c r="DL200" s="174"/>
      <c r="DM200" s="174"/>
      <c r="DN200" s="174"/>
      <c r="DO200" s="174"/>
      <c r="DP200" s="174"/>
      <c r="DQ200" s="174"/>
      <c r="DR200" s="174"/>
      <c r="DS200" s="174"/>
      <c r="DT200" s="174"/>
      <c r="DU200" s="174"/>
      <c r="DV200" s="174"/>
      <c r="DW200" s="174"/>
      <c r="DX200" s="174"/>
      <c r="DY200" s="174"/>
      <c r="DZ200" s="174"/>
      <c r="EA200" s="174"/>
      <c r="EB200" s="174"/>
      <c r="EC200" s="174"/>
      <c r="ED200" s="174"/>
      <c r="EE200" s="174"/>
      <c r="EF200" s="174"/>
      <c r="EG200" s="174"/>
      <c r="EH200" s="174"/>
      <c r="EI200" s="174"/>
      <c r="EJ200" s="174"/>
      <c r="EK200" s="174"/>
      <c r="EL200" s="174"/>
      <c r="EM200" s="174"/>
      <c r="EN200" s="174"/>
      <c r="EO200" s="174"/>
      <c r="EP200" s="174"/>
      <c r="EQ200" s="174"/>
      <c r="ER200" s="174"/>
      <c r="ES200" s="174"/>
      <c r="ET200" s="174"/>
      <c r="EU200" s="174"/>
      <c r="EV200" s="174"/>
      <c r="EW200" s="174"/>
      <c r="EX200" s="174"/>
      <c r="EY200" s="174"/>
      <c r="EZ200" s="174"/>
      <c r="FA200" s="174"/>
      <c r="FB200" s="174"/>
      <c r="FC200" s="174"/>
      <c r="FD200" s="174"/>
      <c r="FE200" s="174"/>
      <c r="FF200" s="174"/>
      <c r="FG200" s="174"/>
      <c r="FH200" s="174"/>
      <c r="FI200" s="174"/>
      <c r="FJ200" s="174"/>
      <c r="FK200" s="174"/>
      <c r="FL200" s="174"/>
      <c r="FM200" s="174"/>
      <c r="FN200" s="174"/>
      <c r="FO200" s="174"/>
      <c r="FP200" s="174"/>
      <c r="FQ200" s="174"/>
      <c r="FR200" s="174"/>
      <c r="FS200" s="174"/>
      <c r="FT200" s="174"/>
      <c r="FU200" s="174"/>
      <c r="FV200" s="174"/>
      <c r="FW200" s="174"/>
      <c r="FX200" s="174"/>
      <c r="FY200" s="174"/>
      <c r="FZ200" s="174"/>
      <c r="GA200" s="174"/>
      <c r="GB200" s="174"/>
      <c r="GC200" s="174"/>
      <c r="GD200" s="174"/>
      <c r="GE200" s="174"/>
      <c r="GF200" s="174"/>
      <c r="GG200" s="174"/>
      <c r="GH200" s="174"/>
      <c r="GI200" s="174"/>
      <c r="GJ200" s="174"/>
      <c r="GK200" s="174"/>
      <c r="GL200" s="174"/>
      <c r="GM200" s="174"/>
      <c r="GN200" s="174"/>
      <c r="GO200" s="174"/>
      <c r="GP200" s="174"/>
      <c r="GQ200" s="174"/>
      <c r="GR200" s="174"/>
      <c r="GS200" s="174"/>
      <c r="GT200" s="174"/>
      <c r="GU200" s="174"/>
      <c r="GV200" s="174"/>
      <c r="GW200" s="174"/>
      <c r="GX200" s="174"/>
      <c r="GY200" s="174"/>
      <c r="GZ200" s="174"/>
      <c r="HA200" s="174"/>
      <c r="HB200" s="174"/>
      <c r="HC200" s="174"/>
      <c r="HD200" s="174"/>
      <c r="HE200" s="174"/>
      <c r="HF200" s="174"/>
      <c r="HG200" s="174"/>
      <c r="HH200" s="174"/>
      <c r="HI200" s="174"/>
      <c r="HJ200" s="174"/>
      <c r="HK200" s="174"/>
      <c r="HL200" s="174"/>
      <c r="HM200" s="174"/>
      <c r="HN200" s="174"/>
      <c r="HO200" s="174"/>
      <c r="HP200" s="174"/>
      <c r="HQ200" s="174"/>
      <c r="HR200" s="174"/>
      <c r="HS200" s="174"/>
      <c r="HT200" s="174"/>
      <c r="HU200" s="174"/>
      <c r="HV200" s="174"/>
      <c r="HW200" s="174"/>
      <c r="HX200" s="174"/>
      <c r="HY200" s="174"/>
      <c r="HZ200" s="174"/>
      <c r="IA200" s="174"/>
      <c r="IB200" s="174"/>
      <c r="IC200" s="174"/>
      <c r="ID200" s="174"/>
      <c r="IE200" s="174"/>
      <c r="IF200" s="174"/>
      <c r="IG200" s="174"/>
      <c r="IH200" s="174"/>
      <c r="II200" s="174"/>
      <c r="IJ200" s="174"/>
      <c r="IK200" s="174"/>
      <c r="IL200" s="174"/>
      <c r="IM200" s="174"/>
      <c r="IN200" s="174"/>
      <c r="IO200" s="174"/>
      <c r="IP200" s="174"/>
      <c r="IQ200" s="174"/>
      <c r="IR200" s="174"/>
      <c r="IS200" s="174"/>
      <c r="IT200" s="174"/>
      <c r="IU200" s="174"/>
      <c r="IV200" s="174"/>
      <c r="IW200" s="237"/>
    </row>
    <row r="201" ht="14.65" customHeight="1">
      <c r="A201" s="232"/>
      <c r="B201" t="s" s="384">
        <v>2199</v>
      </c>
      <c r="C201" s="385"/>
      <c r="D201" t="s" s="390">
        <f>IF('RefStr'!N4=1,IF('RefStr'!D45&lt;&gt;"",'RefStr'!D45,""),"")</f>
        <v>2200</v>
      </c>
      <c r="E201" s="391"/>
      <c r="F201" s="392"/>
      <c r="G201" s="389"/>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c r="AG201" s="174"/>
      <c r="AH201" s="174"/>
      <c r="AI201" s="174"/>
      <c r="AJ201" s="174"/>
      <c r="AK201" s="174"/>
      <c r="AL201" s="174"/>
      <c r="AM201" s="174"/>
      <c r="AN201" s="174"/>
      <c r="AO201" s="174"/>
      <c r="AP201" s="174"/>
      <c r="AQ201" s="174"/>
      <c r="AR201" s="174"/>
      <c r="AS201" s="174"/>
      <c r="AT201" s="174"/>
      <c r="AU201" s="174"/>
      <c r="AV201" s="174"/>
      <c r="AW201" s="174"/>
      <c r="AX201" s="174"/>
      <c r="AY201" s="174"/>
      <c r="AZ201" s="174"/>
      <c r="BA201" s="174"/>
      <c r="BB201" s="174"/>
      <c r="BC201" s="174"/>
      <c r="BD201" s="174"/>
      <c r="BE201" s="174"/>
      <c r="BF201" s="174"/>
      <c r="BG201" s="174"/>
      <c r="BH201" s="174"/>
      <c r="BI201" s="174"/>
      <c r="BJ201" s="174"/>
      <c r="BK201" s="174"/>
      <c r="BL201" s="174"/>
      <c r="BM201" s="174"/>
      <c r="BN201" s="174"/>
      <c r="BO201" s="174"/>
      <c r="BP201" s="174"/>
      <c r="BQ201" s="174"/>
      <c r="BR201" s="174"/>
      <c r="BS201" s="174"/>
      <c r="BT201" s="174"/>
      <c r="BU201" s="174"/>
      <c r="BV201" s="174"/>
      <c r="BW201" s="174"/>
      <c r="BX201" s="174"/>
      <c r="BY201" s="174"/>
      <c r="BZ201" s="174"/>
      <c r="CA201" s="174"/>
      <c r="CB201" s="174"/>
      <c r="CC201" s="174"/>
      <c r="CD201" s="174"/>
      <c r="CE201" s="174"/>
      <c r="CF201" s="174"/>
      <c r="CG201" s="174"/>
      <c r="CH201" s="174"/>
      <c r="CI201" s="174"/>
      <c r="CJ201" s="174"/>
      <c r="CK201" s="174"/>
      <c r="CL201" s="174"/>
      <c r="CM201" s="174"/>
      <c r="CN201" s="174"/>
      <c r="CO201" s="174"/>
      <c r="CP201" s="174"/>
      <c r="CQ201" s="174"/>
      <c r="CR201" s="174"/>
      <c r="CS201" s="174"/>
      <c r="CT201" s="174"/>
      <c r="CU201" s="174"/>
      <c r="CV201" s="174"/>
      <c r="CW201" s="174"/>
      <c r="CX201" s="174"/>
      <c r="CY201" s="174"/>
      <c r="CZ201" s="174"/>
      <c r="DA201" s="174"/>
      <c r="DB201" s="174"/>
      <c r="DC201" s="174"/>
      <c r="DD201" s="174"/>
      <c r="DE201" s="174"/>
      <c r="DF201" s="174"/>
      <c r="DG201" s="174"/>
      <c r="DH201" s="174"/>
      <c r="DI201" s="174"/>
      <c r="DJ201" s="174"/>
      <c r="DK201" s="174"/>
      <c r="DL201" s="174"/>
      <c r="DM201" s="174"/>
      <c r="DN201" s="174"/>
      <c r="DO201" s="174"/>
      <c r="DP201" s="174"/>
      <c r="DQ201" s="174"/>
      <c r="DR201" s="174"/>
      <c r="DS201" s="174"/>
      <c r="DT201" s="174"/>
      <c r="DU201" s="174"/>
      <c r="DV201" s="174"/>
      <c r="DW201" s="174"/>
      <c r="DX201" s="174"/>
      <c r="DY201" s="174"/>
      <c r="DZ201" s="174"/>
      <c r="EA201" s="174"/>
      <c r="EB201" s="174"/>
      <c r="EC201" s="174"/>
      <c r="ED201" s="174"/>
      <c r="EE201" s="174"/>
      <c r="EF201" s="174"/>
      <c r="EG201" s="174"/>
      <c r="EH201" s="174"/>
      <c r="EI201" s="174"/>
      <c r="EJ201" s="174"/>
      <c r="EK201" s="174"/>
      <c r="EL201" s="174"/>
      <c r="EM201" s="174"/>
      <c r="EN201" s="174"/>
      <c r="EO201" s="174"/>
      <c r="EP201" s="174"/>
      <c r="EQ201" s="174"/>
      <c r="ER201" s="174"/>
      <c r="ES201" s="174"/>
      <c r="ET201" s="174"/>
      <c r="EU201" s="174"/>
      <c r="EV201" s="174"/>
      <c r="EW201" s="174"/>
      <c r="EX201" s="174"/>
      <c r="EY201" s="174"/>
      <c r="EZ201" s="174"/>
      <c r="FA201" s="174"/>
      <c r="FB201" s="174"/>
      <c r="FC201" s="174"/>
      <c r="FD201" s="174"/>
      <c r="FE201" s="174"/>
      <c r="FF201" s="174"/>
      <c r="FG201" s="174"/>
      <c r="FH201" s="174"/>
      <c r="FI201" s="174"/>
      <c r="FJ201" s="174"/>
      <c r="FK201" s="174"/>
      <c r="FL201" s="174"/>
      <c r="FM201" s="174"/>
      <c r="FN201" s="174"/>
      <c r="FO201" s="174"/>
      <c r="FP201" s="174"/>
      <c r="FQ201" s="174"/>
      <c r="FR201" s="174"/>
      <c r="FS201" s="174"/>
      <c r="FT201" s="174"/>
      <c r="FU201" s="174"/>
      <c r="FV201" s="174"/>
      <c r="FW201" s="174"/>
      <c r="FX201" s="174"/>
      <c r="FY201" s="174"/>
      <c r="FZ201" s="174"/>
      <c r="GA201" s="174"/>
      <c r="GB201" s="174"/>
      <c r="GC201" s="174"/>
      <c r="GD201" s="174"/>
      <c r="GE201" s="174"/>
      <c r="GF201" s="174"/>
      <c r="GG201" s="174"/>
      <c r="GH201" s="174"/>
      <c r="GI201" s="174"/>
      <c r="GJ201" s="174"/>
      <c r="GK201" s="174"/>
      <c r="GL201" s="174"/>
      <c r="GM201" s="174"/>
      <c r="GN201" s="174"/>
      <c r="GO201" s="174"/>
      <c r="GP201" s="174"/>
      <c r="GQ201" s="174"/>
      <c r="GR201" s="174"/>
      <c r="GS201" s="174"/>
      <c r="GT201" s="174"/>
      <c r="GU201" s="174"/>
      <c r="GV201" s="174"/>
      <c r="GW201" s="174"/>
      <c r="GX201" s="174"/>
      <c r="GY201" s="174"/>
      <c r="GZ201" s="174"/>
      <c r="HA201" s="174"/>
      <c r="HB201" s="174"/>
      <c r="HC201" s="174"/>
      <c r="HD201" s="174"/>
      <c r="HE201" s="174"/>
      <c r="HF201" s="174"/>
      <c r="HG201" s="174"/>
      <c r="HH201" s="174"/>
      <c r="HI201" s="174"/>
      <c r="HJ201" s="174"/>
      <c r="HK201" s="174"/>
      <c r="HL201" s="174"/>
      <c r="HM201" s="174"/>
      <c r="HN201" s="174"/>
      <c r="HO201" s="174"/>
      <c r="HP201" s="174"/>
      <c r="HQ201" s="174"/>
      <c r="HR201" s="174"/>
      <c r="HS201" s="174"/>
      <c r="HT201" s="174"/>
      <c r="HU201" s="174"/>
      <c r="HV201" s="174"/>
      <c r="HW201" s="174"/>
      <c r="HX201" s="174"/>
      <c r="HY201" s="174"/>
      <c r="HZ201" s="174"/>
      <c r="IA201" s="174"/>
      <c r="IB201" s="174"/>
      <c r="IC201" s="174"/>
      <c r="ID201" s="174"/>
      <c r="IE201" s="174"/>
      <c r="IF201" s="174"/>
      <c r="IG201" s="174"/>
      <c r="IH201" s="174"/>
      <c r="II201" s="174"/>
      <c r="IJ201" s="174"/>
      <c r="IK201" s="174"/>
      <c r="IL201" s="174"/>
      <c r="IM201" s="174"/>
      <c r="IN201" s="174"/>
      <c r="IO201" s="174"/>
      <c r="IP201" s="174"/>
      <c r="IQ201" s="174"/>
      <c r="IR201" s="174"/>
      <c r="IS201" s="174"/>
      <c r="IT201" s="174"/>
      <c r="IU201" s="174"/>
      <c r="IV201" s="174"/>
      <c r="IW201" s="237"/>
    </row>
    <row r="202" ht="14.65" customHeight="1">
      <c r="A202" s="232"/>
      <c r="B202" t="s" s="384">
        <v>265</v>
      </c>
      <c r="C202" s="385"/>
      <c r="D202" t="s" s="386">
        <f>IF('RefStr'!N4=1,IF('RefStr'!D47&lt;&gt;"",'RefStr'!D47,""),"")</f>
        <v>2201</v>
      </c>
      <c r="E202" s="393"/>
      <c r="F202" s="394"/>
      <c r="G202" s="394"/>
      <c r="H202" s="394"/>
      <c r="I202" s="394"/>
      <c r="J202" s="39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c r="AQ202" s="174"/>
      <c r="AR202" s="174"/>
      <c r="AS202" s="174"/>
      <c r="AT202" s="174"/>
      <c r="AU202" s="174"/>
      <c r="AV202" s="174"/>
      <c r="AW202" s="174"/>
      <c r="AX202" s="174"/>
      <c r="AY202" s="174"/>
      <c r="AZ202" s="174"/>
      <c r="BA202" s="174"/>
      <c r="BB202" s="174"/>
      <c r="BC202" s="174"/>
      <c r="BD202" s="174"/>
      <c r="BE202" s="174"/>
      <c r="BF202" s="174"/>
      <c r="BG202" s="174"/>
      <c r="BH202" s="174"/>
      <c r="BI202" s="174"/>
      <c r="BJ202" s="174"/>
      <c r="BK202" s="174"/>
      <c r="BL202" s="174"/>
      <c r="BM202" s="174"/>
      <c r="BN202" s="174"/>
      <c r="BO202" s="174"/>
      <c r="BP202" s="174"/>
      <c r="BQ202" s="174"/>
      <c r="BR202" s="174"/>
      <c r="BS202" s="174"/>
      <c r="BT202" s="174"/>
      <c r="BU202" s="174"/>
      <c r="BV202" s="174"/>
      <c r="BW202" s="174"/>
      <c r="BX202" s="174"/>
      <c r="BY202" s="174"/>
      <c r="BZ202" s="174"/>
      <c r="CA202" s="174"/>
      <c r="CB202" s="174"/>
      <c r="CC202" s="174"/>
      <c r="CD202" s="174"/>
      <c r="CE202" s="174"/>
      <c r="CF202" s="174"/>
      <c r="CG202" s="174"/>
      <c r="CH202" s="174"/>
      <c r="CI202" s="174"/>
      <c r="CJ202" s="174"/>
      <c r="CK202" s="174"/>
      <c r="CL202" s="174"/>
      <c r="CM202" s="174"/>
      <c r="CN202" s="174"/>
      <c r="CO202" s="174"/>
      <c r="CP202" s="174"/>
      <c r="CQ202" s="174"/>
      <c r="CR202" s="174"/>
      <c r="CS202" s="174"/>
      <c r="CT202" s="174"/>
      <c r="CU202" s="174"/>
      <c r="CV202" s="174"/>
      <c r="CW202" s="174"/>
      <c r="CX202" s="174"/>
      <c r="CY202" s="174"/>
      <c r="CZ202" s="174"/>
      <c r="DA202" s="174"/>
      <c r="DB202" s="174"/>
      <c r="DC202" s="174"/>
      <c r="DD202" s="174"/>
      <c r="DE202" s="174"/>
      <c r="DF202" s="174"/>
      <c r="DG202" s="174"/>
      <c r="DH202" s="174"/>
      <c r="DI202" s="174"/>
      <c r="DJ202" s="174"/>
      <c r="DK202" s="174"/>
      <c r="DL202" s="174"/>
      <c r="DM202" s="174"/>
      <c r="DN202" s="174"/>
      <c r="DO202" s="174"/>
      <c r="DP202" s="174"/>
      <c r="DQ202" s="174"/>
      <c r="DR202" s="174"/>
      <c r="DS202" s="174"/>
      <c r="DT202" s="174"/>
      <c r="DU202" s="174"/>
      <c r="DV202" s="174"/>
      <c r="DW202" s="174"/>
      <c r="DX202" s="174"/>
      <c r="DY202" s="174"/>
      <c r="DZ202" s="174"/>
      <c r="EA202" s="174"/>
      <c r="EB202" s="174"/>
      <c r="EC202" s="174"/>
      <c r="ED202" s="174"/>
      <c r="EE202" s="174"/>
      <c r="EF202" s="174"/>
      <c r="EG202" s="174"/>
      <c r="EH202" s="174"/>
      <c r="EI202" s="174"/>
      <c r="EJ202" s="174"/>
      <c r="EK202" s="174"/>
      <c r="EL202" s="174"/>
      <c r="EM202" s="174"/>
      <c r="EN202" s="174"/>
      <c r="EO202" s="174"/>
      <c r="EP202" s="174"/>
      <c r="EQ202" s="174"/>
      <c r="ER202" s="174"/>
      <c r="ES202" s="174"/>
      <c r="ET202" s="174"/>
      <c r="EU202" s="174"/>
      <c r="EV202" s="174"/>
      <c r="EW202" s="174"/>
      <c r="EX202" s="174"/>
      <c r="EY202" s="174"/>
      <c r="EZ202" s="174"/>
      <c r="FA202" s="174"/>
      <c r="FB202" s="174"/>
      <c r="FC202" s="174"/>
      <c r="FD202" s="174"/>
      <c r="FE202" s="174"/>
      <c r="FF202" s="174"/>
      <c r="FG202" s="174"/>
      <c r="FH202" s="174"/>
      <c r="FI202" s="174"/>
      <c r="FJ202" s="174"/>
      <c r="FK202" s="174"/>
      <c r="FL202" s="174"/>
      <c r="FM202" s="174"/>
      <c r="FN202" s="174"/>
      <c r="FO202" s="174"/>
      <c r="FP202" s="174"/>
      <c r="FQ202" s="174"/>
      <c r="FR202" s="174"/>
      <c r="FS202" s="174"/>
      <c r="FT202" s="174"/>
      <c r="FU202" s="174"/>
      <c r="FV202" s="174"/>
      <c r="FW202" s="174"/>
      <c r="FX202" s="174"/>
      <c r="FY202" s="174"/>
      <c r="FZ202" s="174"/>
      <c r="GA202" s="174"/>
      <c r="GB202" s="174"/>
      <c r="GC202" s="174"/>
      <c r="GD202" s="174"/>
      <c r="GE202" s="174"/>
      <c r="GF202" s="174"/>
      <c r="GG202" s="174"/>
      <c r="GH202" s="174"/>
      <c r="GI202" s="174"/>
      <c r="GJ202" s="174"/>
      <c r="GK202" s="174"/>
      <c r="GL202" s="174"/>
      <c r="GM202" s="174"/>
      <c r="GN202" s="174"/>
      <c r="GO202" s="174"/>
      <c r="GP202" s="174"/>
      <c r="GQ202" s="174"/>
      <c r="GR202" s="174"/>
      <c r="GS202" s="174"/>
      <c r="GT202" s="174"/>
      <c r="GU202" s="174"/>
      <c r="GV202" s="174"/>
      <c r="GW202" s="174"/>
      <c r="GX202" s="174"/>
      <c r="GY202" s="174"/>
      <c r="GZ202" s="174"/>
      <c r="HA202" s="174"/>
      <c r="HB202" s="174"/>
      <c r="HC202" s="174"/>
      <c r="HD202" s="174"/>
      <c r="HE202" s="174"/>
      <c r="HF202" s="174"/>
      <c r="HG202" s="174"/>
      <c r="HH202" s="174"/>
      <c r="HI202" s="174"/>
      <c r="HJ202" s="174"/>
      <c r="HK202" s="174"/>
      <c r="HL202" s="174"/>
      <c r="HM202" s="174"/>
      <c r="HN202" s="174"/>
      <c r="HO202" s="174"/>
      <c r="HP202" s="174"/>
      <c r="HQ202" s="174"/>
      <c r="HR202" s="174"/>
      <c r="HS202" s="174"/>
      <c r="HT202" s="174"/>
      <c r="HU202" s="174"/>
      <c r="HV202" s="174"/>
      <c r="HW202" s="174"/>
      <c r="HX202" s="174"/>
      <c r="HY202" s="174"/>
      <c r="HZ202" s="174"/>
      <c r="IA202" s="174"/>
      <c r="IB202" s="174"/>
      <c r="IC202" s="174"/>
      <c r="ID202" s="174"/>
      <c r="IE202" s="174"/>
      <c r="IF202" s="174"/>
      <c r="IG202" s="174"/>
      <c r="IH202" s="174"/>
      <c r="II202" s="174"/>
      <c r="IJ202" s="174"/>
      <c r="IK202" s="174"/>
      <c r="IL202" s="174"/>
      <c r="IM202" s="174"/>
      <c r="IN202" s="174"/>
      <c r="IO202" s="174"/>
      <c r="IP202" s="174"/>
      <c r="IQ202" s="174"/>
      <c r="IR202" s="174"/>
      <c r="IS202" s="174"/>
      <c r="IT202" s="174"/>
      <c r="IU202" s="174"/>
      <c r="IV202" s="174"/>
      <c r="IW202" s="237"/>
    </row>
    <row r="203" ht="14.65" customHeight="1">
      <c r="A203" s="395"/>
      <c r="B203" t="s" s="396">
        <v>274</v>
      </c>
      <c r="C203" s="397"/>
      <c r="D203" t="s" s="386">
        <f>IF('RefStr'!N4=1,IF('RefStr'!D49&lt;&gt;"",'RefStr'!D49,""),"")</f>
        <v>2202</v>
      </c>
      <c r="E203" s="393"/>
      <c r="F203" s="398"/>
      <c r="G203" s="398"/>
      <c r="H203" s="399"/>
      <c r="I203" s="399"/>
      <c r="J203" s="399"/>
      <c r="K203" s="399"/>
      <c r="L203" s="399"/>
      <c r="M203" s="400"/>
      <c r="N203" s="400"/>
      <c r="O203" s="400"/>
      <c r="P203" s="400"/>
      <c r="Q203" s="400"/>
      <c r="R203" s="400"/>
      <c r="S203" s="400"/>
      <c r="T203" s="400"/>
      <c r="U203" s="400"/>
      <c r="V203" s="400"/>
      <c r="W203" s="400"/>
      <c r="X203" s="400"/>
      <c r="Y203" s="400"/>
      <c r="Z203" s="400"/>
      <c r="AA203" s="400"/>
      <c r="AB203" s="400"/>
      <c r="AC203" s="400"/>
      <c r="AD203" s="400"/>
      <c r="AE203" s="400"/>
      <c r="AF203" s="400"/>
      <c r="AG203" s="400"/>
      <c r="AH203" s="400"/>
      <c r="AI203" s="400"/>
      <c r="AJ203" s="400"/>
      <c r="AK203" s="400"/>
      <c r="AL203" s="400"/>
      <c r="AM203" s="400"/>
      <c r="AN203" s="400"/>
      <c r="AO203" s="400"/>
      <c r="AP203" s="400"/>
      <c r="AQ203" s="400"/>
      <c r="AR203" s="400"/>
      <c r="AS203" s="400"/>
      <c r="AT203" s="400"/>
      <c r="AU203" s="400"/>
      <c r="AV203" s="400"/>
      <c r="AW203" s="400"/>
      <c r="AX203" s="400"/>
      <c r="AY203" s="400"/>
      <c r="AZ203" s="400"/>
      <c r="BA203" s="400"/>
      <c r="BB203" s="400"/>
      <c r="BC203" s="400"/>
      <c r="BD203" s="400"/>
      <c r="BE203" s="400"/>
      <c r="BF203" s="400"/>
      <c r="BG203" s="400"/>
      <c r="BH203" s="400"/>
      <c r="BI203" s="400"/>
      <c r="BJ203" s="400"/>
      <c r="BK203" s="400"/>
      <c r="BL203" s="400"/>
      <c r="BM203" s="400"/>
      <c r="BN203" s="400"/>
      <c r="BO203" s="400"/>
      <c r="BP203" s="400"/>
      <c r="BQ203" s="400"/>
      <c r="BR203" s="400"/>
      <c r="BS203" s="400"/>
      <c r="BT203" s="400"/>
      <c r="BU203" s="400"/>
      <c r="BV203" s="400"/>
      <c r="BW203" s="400"/>
      <c r="BX203" s="400"/>
      <c r="BY203" s="400"/>
      <c r="BZ203" s="400"/>
      <c r="CA203" s="400"/>
      <c r="CB203" s="400"/>
      <c r="CC203" s="400"/>
      <c r="CD203" s="400"/>
      <c r="CE203" s="400"/>
      <c r="CF203" s="400"/>
      <c r="CG203" s="400"/>
      <c r="CH203" s="400"/>
      <c r="CI203" s="400"/>
      <c r="CJ203" s="400"/>
      <c r="CK203" s="400"/>
      <c r="CL203" s="400"/>
      <c r="CM203" s="400"/>
      <c r="CN203" s="400"/>
      <c r="CO203" s="400"/>
      <c r="CP203" s="400"/>
      <c r="CQ203" s="400"/>
      <c r="CR203" s="400"/>
      <c r="CS203" s="400"/>
      <c r="CT203" s="400"/>
      <c r="CU203" s="400"/>
      <c r="CV203" s="400"/>
      <c r="CW203" s="400"/>
      <c r="CX203" s="400"/>
      <c r="CY203" s="400"/>
      <c r="CZ203" s="400"/>
      <c r="DA203" s="400"/>
      <c r="DB203" s="400"/>
      <c r="DC203" s="400"/>
      <c r="DD203" s="400"/>
      <c r="DE203" s="400"/>
      <c r="DF203" s="400"/>
      <c r="DG203" s="400"/>
      <c r="DH203" s="400"/>
      <c r="DI203" s="400"/>
      <c r="DJ203" s="400"/>
      <c r="DK203" s="400"/>
      <c r="DL203" s="400"/>
      <c r="DM203" s="400"/>
      <c r="DN203" s="400"/>
      <c r="DO203" s="400"/>
      <c r="DP203" s="400"/>
      <c r="DQ203" s="400"/>
      <c r="DR203" s="400"/>
      <c r="DS203" s="400"/>
      <c r="DT203" s="400"/>
      <c r="DU203" s="400"/>
      <c r="DV203" s="400"/>
      <c r="DW203" s="400"/>
      <c r="DX203" s="400"/>
      <c r="DY203" s="400"/>
      <c r="DZ203" s="400"/>
      <c r="EA203" s="400"/>
      <c r="EB203" s="400"/>
      <c r="EC203" s="400"/>
      <c r="ED203" s="400"/>
      <c r="EE203" s="400"/>
      <c r="EF203" s="400"/>
      <c r="EG203" s="400"/>
      <c r="EH203" s="400"/>
      <c r="EI203" s="400"/>
      <c r="EJ203" s="400"/>
      <c r="EK203" s="400"/>
      <c r="EL203" s="400"/>
      <c r="EM203" s="400"/>
      <c r="EN203" s="400"/>
      <c r="EO203" s="400"/>
      <c r="EP203" s="400"/>
      <c r="EQ203" s="400"/>
      <c r="ER203" s="400"/>
      <c r="ES203" s="400"/>
      <c r="ET203" s="400"/>
      <c r="EU203" s="400"/>
      <c r="EV203" s="400"/>
      <c r="EW203" s="400"/>
      <c r="EX203" s="400"/>
      <c r="EY203" s="400"/>
      <c r="EZ203" s="400"/>
      <c r="FA203" s="400"/>
      <c r="FB203" s="400"/>
      <c r="FC203" s="400"/>
      <c r="FD203" s="400"/>
      <c r="FE203" s="400"/>
      <c r="FF203" s="400"/>
      <c r="FG203" s="400"/>
      <c r="FH203" s="400"/>
      <c r="FI203" s="400"/>
      <c r="FJ203" s="400"/>
      <c r="FK203" s="400"/>
      <c r="FL203" s="400"/>
      <c r="FM203" s="400"/>
      <c r="FN203" s="400"/>
      <c r="FO203" s="400"/>
      <c r="FP203" s="400"/>
      <c r="FQ203" s="400"/>
      <c r="FR203" s="400"/>
      <c r="FS203" s="400"/>
      <c r="FT203" s="400"/>
      <c r="FU203" s="400"/>
      <c r="FV203" s="400"/>
      <c r="FW203" s="400"/>
      <c r="FX203" s="400"/>
      <c r="FY203" s="400"/>
      <c r="FZ203" s="400"/>
      <c r="GA203" s="400"/>
      <c r="GB203" s="400"/>
      <c r="GC203" s="400"/>
      <c r="GD203" s="400"/>
      <c r="GE203" s="400"/>
      <c r="GF203" s="400"/>
      <c r="GG203" s="400"/>
      <c r="GH203" s="400"/>
      <c r="GI203" s="400"/>
      <c r="GJ203" s="400"/>
      <c r="GK203" s="400"/>
      <c r="GL203" s="400"/>
      <c r="GM203" s="400"/>
      <c r="GN203" s="400"/>
      <c r="GO203" s="400"/>
      <c r="GP203" s="400"/>
      <c r="GQ203" s="400"/>
      <c r="GR203" s="400"/>
      <c r="GS203" s="400"/>
      <c r="GT203" s="400"/>
      <c r="GU203" s="400"/>
      <c r="GV203" s="400"/>
      <c r="GW203" s="400"/>
      <c r="GX203" s="400"/>
      <c r="GY203" s="400"/>
      <c r="GZ203" s="400"/>
      <c r="HA203" s="400"/>
      <c r="HB203" s="400"/>
      <c r="HC203" s="400"/>
      <c r="HD203" s="400"/>
      <c r="HE203" s="400"/>
      <c r="HF203" s="400"/>
      <c r="HG203" s="400"/>
      <c r="HH203" s="400"/>
      <c r="HI203" s="400"/>
      <c r="HJ203" s="400"/>
      <c r="HK203" s="400"/>
      <c r="HL203" s="400"/>
      <c r="HM203" s="400"/>
      <c r="HN203" s="400"/>
      <c r="HO203" s="400"/>
      <c r="HP203" s="400"/>
      <c r="HQ203" s="400"/>
      <c r="HR203" s="400"/>
      <c r="HS203" s="400"/>
      <c r="HT203" s="400"/>
      <c r="HU203" s="400"/>
      <c r="HV203" s="400"/>
      <c r="HW203" s="400"/>
      <c r="HX203" s="400"/>
      <c r="HY203" s="400"/>
      <c r="HZ203" s="400"/>
      <c r="IA203" s="400"/>
      <c r="IB203" s="400"/>
      <c r="IC203" s="400"/>
      <c r="ID203" s="400"/>
      <c r="IE203" s="400"/>
      <c r="IF203" s="400"/>
      <c r="IG203" s="400"/>
      <c r="IH203" s="400"/>
      <c r="II203" s="400"/>
      <c r="IJ203" s="400"/>
      <c r="IK203" s="400"/>
      <c r="IL203" s="400"/>
      <c r="IM203" s="400"/>
      <c r="IN203" s="400"/>
      <c r="IO203" s="400"/>
      <c r="IP203" s="400"/>
      <c r="IQ203" s="400"/>
      <c r="IR203" s="400"/>
      <c r="IS203" s="400"/>
      <c r="IT203" s="400"/>
      <c r="IU203" s="400"/>
      <c r="IV203" s="400"/>
      <c r="IW203" s="401"/>
    </row>
  </sheetData>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D7:L7">
    <cfRule type="cellIs" dxfId="2" priority="1" operator="equal" stopIfTrue="1">
      <formula>"(za ovo razdoblje i ovu vrstu obveznika obrazac se ne popunjava)"</formula>
    </cfRule>
  </conditionalFormatting>
  <conditionalFormatting sqref="J19:K71 J73:K174 J176:K183 J186:K191 J193:K194">
    <cfRule type="cellIs" dxfId="3" priority="1" operator="lessThan" stopIfTrue="1">
      <formula>0</formula>
    </cfRule>
  </conditionalFormatting>
  <hyperlinks>
    <hyperlink ref="C1" location="'Novosti'!R1C1" tooltip="" display="Novosti"/>
    <hyperlink ref="D1" location="'Upute'!R1C1" tooltip="" display="Upute"/>
    <hyperlink ref="E1" location="'RefStr'!R1C1" tooltip="" display="RefStr"/>
    <hyperlink ref="F1" location="'PRRAS'!R1C1" tooltip="" display="PR-RAS-NPF"/>
    <hyperlink ref="G1" location="'BIL'!R1C1" tooltip="" display="BIL"/>
    <hyperlink ref="H1" location="'GPRIZNPF'!R1C1" tooltip="" display="G-PR-IZ-NPF"/>
    <hyperlink ref="J1" location="'Kontrole'!R1C1" tooltip="" display="Kontrole"/>
    <hyperlink ref="K1" location="'Sifre'!R1C1" tooltip="" display="Šifre"/>
  </hyperlinks>
  <pageMargins left="0.472441" right="0.472441" top="0.787402" bottom="0.787402" header="0.590551" footer="0.590551"/>
  <pageSetup firstPageNumber="1" fitToHeight="1" fitToWidth="1" scale="75" useFirstPageNumber="0" orientation="portrait" pageOrder="downThenOver"/>
  <headerFooter>
    <oddFooter>&amp;R&amp;"Arial,Regular"&amp;10&amp;K000000Stranica: &amp;P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